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rcirogers.sharepoint.com/teams/FIN-Rep/Investor Relations  Working Results Releases/2017/Q217/Supplemental/"/>
    </mc:Choice>
  </mc:AlternateContent>
  <bookViews>
    <workbookView xWindow="0" yWindow="0" windowWidth="23040" windowHeight="8832" tabRatio="855"/>
  </bookViews>
  <sheets>
    <sheet name="Cover" sheetId="14" r:id="rId1"/>
    <sheet name="Consolidated Financial Results" sheetId="2" r:id="rId2"/>
    <sheet name="Additional Information" sheetId="3" r:id="rId3"/>
    <sheet name="Free Cash Flow" sheetId="4" r:id="rId4"/>
    <sheet name="Adjusted Net Debt" sheetId="5" r:id="rId5"/>
    <sheet name="Balance Sheet" sheetId="6" r:id="rId6"/>
    <sheet name="Cash Flow" sheetId="7" r:id="rId7"/>
    <sheet name="Wireless" sheetId="8" r:id="rId8"/>
    <sheet name="Cable" sheetId="9" r:id="rId9"/>
    <sheet name="Business Solutions" sheetId="10" r:id="rId10"/>
    <sheet name="Media" sheetId="11" r:id="rId11"/>
    <sheet name="Key Performance Indicators" sheetId="12" r:id="rId12"/>
    <sheet name="Non-GAAP Measures" sheetId="13" r:id="rId13"/>
  </sheets>
  <definedNames>
    <definedName name="_Order1" hidden="1">255</definedName>
    <definedName name="_Order2" hidden="1">255</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40884.7826388889</definedName>
    <definedName name="IQ_NTM" hidden="1">6000</definedName>
    <definedName name="IQ_TODAY" hidden="1">0</definedName>
    <definedName name="IQ_WEEK" hidden="1">50000</definedName>
    <definedName name="IQ_YTD" hidden="1">3000</definedName>
    <definedName name="IQ_YTDMONTH" hidden="1">130000</definedName>
    <definedName name="_xlnm.Print_Area" localSheetId="2">'Additional Information'!$A$1:$O$38</definedName>
    <definedName name="_xlnm.Print_Area" localSheetId="4">'Adjusted Net Debt'!$A$1:$L$24</definedName>
    <definedName name="_xlnm.Print_Area" localSheetId="8">Cable!$A$1:$O$45</definedName>
    <definedName name="_xlnm.Print_Area" localSheetId="6">'Cash Flow'!$A$1:$O$56</definedName>
    <definedName name="_xlnm.Print_Area" localSheetId="1">'Consolidated Financial Results'!$A$1:$O$59</definedName>
    <definedName name="_xlnm.Print_Area" localSheetId="0">Cover!$A$1:$O$46</definedName>
    <definedName name="XINDEX">#REF!</definedName>
    <definedName name="XMTH">#REF!</definedName>
    <definedName name="XMTHEND">#REF!</definedName>
    <definedName name="XMTHEND1">#REF!</definedName>
    <definedName name="XMTHENDER">#REF!</definedName>
    <definedName name="XMTHtrunc">#REF!</definedName>
    <definedName name="XPYINDEX">#REF!</definedName>
    <definedName name="XQTR">#REF!</definedName>
    <definedName name="XYR">#REF!</definedName>
  </definedNames>
  <calcPr calcId="152511"/>
</workbook>
</file>

<file path=xl/calcChain.xml><?xml version="1.0" encoding="utf-8"?>
<calcChain xmlns="http://schemas.openxmlformats.org/spreadsheetml/2006/main">
  <c r="A53" i="7" l="1"/>
  <c r="O10" i="11" l="1"/>
  <c r="N10" i="11"/>
  <c r="M10" i="11"/>
  <c r="O16" i="10"/>
  <c r="O12" i="10"/>
  <c r="N12" i="10"/>
  <c r="N16" i="10" s="1"/>
  <c r="O10" i="10"/>
  <c r="N10" i="10"/>
  <c r="M10" i="10"/>
  <c r="M12" i="10" s="1"/>
  <c r="M16" i="10" s="1"/>
  <c r="M20" i="9"/>
  <c r="O18" i="9"/>
  <c r="N18" i="9"/>
  <c r="M18" i="9"/>
  <c r="O13" i="9"/>
  <c r="O20" i="9" s="1"/>
  <c r="M13" i="9"/>
  <c r="O11" i="9"/>
  <c r="N11" i="9"/>
  <c r="N13" i="9" s="1"/>
  <c r="N20" i="9" s="1"/>
  <c r="M11" i="9"/>
  <c r="O17" i="8"/>
  <c r="N17" i="8"/>
  <c r="O15" i="8"/>
  <c r="N15" i="8"/>
  <c r="M15" i="8"/>
  <c r="O10" i="8"/>
  <c r="N10" i="8"/>
  <c r="M10" i="8"/>
  <c r="M17" i="8" s="1"/>
  <c r="I15" i="6"/>
  <c r="H15" i="6"/>
  <c r="G15" i="6"/>
  <c r="F15" i="6"/>
  <c r="D15" i="6"/>
  <c r="C15" i="6"/>
  <c r="O29" i="3"/>
  <c r="N29" i="3"/>
  <c r="M29" i="3"/>
  <c r="O13" i="3"/>
  <c r="N13" i="3"/>
  <c r="M13" i="3"/>
  <c r="A27" i="8" l="1"/>
  <c r="A12" i="11" l="1"/>
  <c r="K10" i="11"/>
  <c r="J10" i="11"/>
  <c r="I10" i="11"/>
  <c r="H10" i="11"/>
  <c r="G10" i="11"/>
  <c r="D10" i="11"/>
  <c r="C10" i="11"/>
  <c r="A10" i="11" s="1"/>
  <c r="K12" i="10"/>
  <c r="K16" i="10" s="1"/>
  <c r="K10" i="10"/>
  <c r="J10" i="10"/>
  <c r="J12" i="10" s="1"/>
  <c r="J16" i="10" s="1"/>
  <c r="I10" i="10"/>
  <c r="I12" i="10" s="1"/>
  <c r="I16" i="10" s="1"/>
  <c r="H10" i="10"/>
  <c r="H12" i="10" s="1"/>
  <c r="H16" i="10" s="1"/>
  <c r="G10" i="10"/>
  <c r="G12" i="10" s="1"/>
  <c r="G16" i="10" s="1"/>
  <c r="D10" i="10"/>
  <c r="D12" i="10" s="1"/>
  <c r="D16" i="10" s="1"/>
  <c r="C10" i="10"/>
  <c r="C12" i="10" s="1"/>
  <c r="C16" i="10" s="1"/>
  <c r="A40" i="9"/>
  <c r="K18" i="9"/>
  <c r="J18" i="9"/>
  <c r="I18" i="9"/>
  <c r="H18" i="9"/>
  <c r="H20" i="9" s="1"/>
  <c r="G18" i="9"/>
  <c r="D18" i="9"/>
  <c r="C18" i="9"/>
  <c r="K13" i="9"/>
  <c r="K20" i="9" s="1"/>
  <c r="H13" i="9"/>
  <c r="G13" i="9"/>
  <c r="G20" i="9" s="1"/>
  <c r="K11" i="9"/>
  <c r="J11" i="9"/>
  <c r="J13" i="9" s="1"/>
  <c r="J20" i="9" s="1"/>
  <c r="I11" i="9"/>
  <c r="I13" i="9" s="1"/>
  <c r="I20" i="9" s="1"/>
  <c r="H11" i="9"/>
  <c r="G11" i="9"/>
  <c r="D11" i="9"/>
  <c r="D13" i="9" s="1"/>
  <c r="D20" i="9" s="1"/>
  <c r="C11" i="9"/>
  <c r="C13" i="9" s="1"/>
  <c r="C20" i="9" s="1"/>
  <c r="A33" i="8"/>
  <c r="K17" i="8"/>
  <c r="G17" i="8"/>
  <c r="K15" i="8"/>
  <c r="J15" i="8"/>
  <c r="J17" i="8" s="1"/>
  <c r="I15" i="8"/>
  <c r="H15" i="8"/>
  <c r="G15" i="8"/>
  <c r="D15" i="8"/>
  <c r="D17" i="8" s="1"/>
  <c r="C15" i="8"/>
  <c r="K10" i="8"/>
  <c r="J10" i="8"/>
  <c r="I10" i="8"/>
  <c r="I17" i="8" s="1"/>
  <c r="H10" i="8"/>
  <c r="H17" i="8" s="1"/>
  <c r="G10" i="8"/>
  <c r="D10" i="8"/>
  <c r="C10" i="8"/>
  <c r="C17" i="8" s="1"/>
  <c r="A52" i="7"/>
  <c r="K49" i="7"/>
  <c r="J49" i="7"/>
  <c r="I49" i="7"/>
  <c r="H49" i="7"/>
  <c r="G49" i="7"/>
  <c r="D49" i="7"/>
  <c r="C49" i="7"/>
  <c r="A49" i="7" s="1"/>
  <c r="A44" i="7"/>
  <c r="A43" i="7"/>
  <c r="A42" i="7"/>
  <c r="K39" i="7"/>
  <c r="J39" i="7"/>
  <c r="I39" i="7"/>
  <c r="H39" i="7"/>
  <c r="G39" i="7"/>
  <c r="E39" i="7"/>
  <c r="D39" i="7"/>
  <c r="C39" i="7"/>
  <c r="K25" i="7"/>
  <c r="K27" i="7" s="1"/>
  <c r="K30" i="7" s="1"/>
  <c r="J25" i="7"/>
  <c r="J27" i="7" s="1"/>
  <c r="J30" i="7" s="1"/>
  <c r="I25" i="7"/>
  <c r="I27" i="7" s="1"/>
  <c r="I30" i="7" s="1"/>
  <c r="H25" i="7"/>
  <c r="H27" i="7" s="1"/>
  <c r="H30" i="7" s="1"/>
  <c r="G25" i="7"/>
  <c r="G27" i="7" s="1"/>
  <c r="G30" i="7" s="1"/>
  <c r="D25" i="7"/>
  <c r="D27" i="7" s="1"/>
  <c r="D30" i="7" s="1"/>
  <c r="C25" i="7"/>
  <c r="C27" i="7" s="1"/>
  <c r="C30" i="7" s="1"/>
  <c r="I46" i="6"/>
  <c r="H46" i="6"/>
  <c r="G46" i="6"/>
  <c r="I43" i="6"/>
  <c r="H43" i="6"/>
  <c r="G43" i="6"/>
  <c r="I37" i="6"/>
  <c r="H37" i="6"/>
  <c r="G37" i="6"/>
  <c r="F37" i="6"/>
  <c r="F44" i="6" s="1"/>
  <c r="F47" i="6" s="1"/>
  <c r="C37" i="6"/>
  <c r="C44" i="6" s="1"/>
  <c r="C47" i="6" s="1"/>
  <c r="I23" i="6"/>
  <c r="H23" i="6"/>
  <c r="G23" i="6"/>
  <c r="F24" i="6"/>
  <c r="C24" i="6"/>
  <c r="I20" i="5"/>
  <c r="C20" i="5"/>
  <c r="I17" i="5"/>
  <c r="F17" i="5"/>
  <c r="F20" i="5" s="1"/>
  <c r="C17" i="5"/>
  <c r="I10" i="5"/>
  <c r="H10" i="5"/>
  <c r="H17" i="5" s="1"/>
  <c r="H20" i="5" s="1"/>
  <c r="G10" i="5"/>
  <c r="G17" i="5" s="1"/>
  <c r="G20" i="5" s="1"/>
  <c r="F10" i="5"/>
  <c r="C10" i="5"/>
  <c r="K16" i="4"/>
  <c r="J16" i="4"/>
  <c r="I16" i="4"/>
  <c r="H16" i="4"/>
  <c r="G16" i="4"/>
  <c r="D16" i="4"/>
  <c r="C16" i="4"/>
  <c r="G32" i="3"/>
  <c r="C32" i="3"/>
  <c r="G31" i="3"/>
  <c r="C31" i="3"/>
  <c r="K29" i="3"/>
  <c r="J29" i="3"/>
  <c r="H29" i="3"/>
  <c r="G29" i="3"/>
  <c r="D29" i="3"/>
  <c r="C29" i="3"/>
  <c r="K13" i="3"/>
  <c r="J13" i="3"/>
  <c r="K52" i="2"/>
  <c r="J52" i="2"/>
  <c r="I52" i="2"/>
  <c r="H52" i="2"/>
  <c r="G52" i="2"/>
  <c r="D52" i="2"/>
  <c r="C52" i="2"/>
  <c r="I31" i="2"/>
  <c r="I33" i="2" s="1"/>
  <c r="K22" i="2"/>
  <c r="K31" i="2" s="1"/>
  <c r="K33" i="2" s="1"/>
  <c r="J22" i="2"/>
  <c r="J31" i="2" s="1"/>
  <c r="J33" i="2" s="1"/>
  <c r="H22" i="2"/>
  <c r="H31" i="2" s="1"/>
  <c r="H33" i="2" s="1"/>
  <c r="G22" i="2"/>
  <c r="G31" i="2" s="1"/>
  <c r="G33" i="2" s="1"/>
  <c r="D22" i="2"/>
  <c r="D31" i="2" s="1"/>
  <c r="D33" i="2" s="1"/>
  <c r="C22" i="2"/>
  <c r="C31" i="2" s="1"/>
  <c r="C33" i="2" s="1"/>
  <c r="K13" i="2"/>
  <c r="J13" i="2"/>
  <c r="H13" i="2"/>
  <c r="G13" i="2"/>
  <c r="D13" i="2"/>
  <c r="C13" i="2"/>
  <c r="D51" i="7" l="1"/>
  <c r="J51" i="7"/>
  <c r="J53" i="7" s="1"/>
  <c r="G51" i="7"/>
  <c r="K51" i="7"/>
  <c r="K53" i="7" s="1"/>
  <c r="G24" i="6"/>
  <c r="G44" i="6"/>
  <c r="G47" i="6" s="1"/>
  <c r="C51" i="7"/>
  <c r="I51" i="7"/>
  <c r="I53" i="7" s="1"/>
  <c r="H24" i="6"/>
  <c r="H44" i="6"/>
  <c r="H47" i="6" s="1"/>
  <c r="I24" i="6"/>
  <c r="I44" i="6"/>
  <c r="I47" i="6" s="1"/>
  <c r="H51" i="7"/>
</calcChain>
</file>

<file path=xl/sharedStrings.xml><?xml version="1.0" encoding="utf-8"?>
<sst xmlns="http://schemas.openxmlformats.org/spreadsheetml/2006/main" count="432" uniqueCount="213">
  <si>
    <t>Rogers Communications Inc.</t>
  </si>
  <si>
    <t>Consolidated Financial Results</t>
  </si>
  <si>
    <t>(unaudited)</t>
  </si>
  <si>
    <t>(In millions of dollars, except per share amounts)</t>
  </si>
  <si>
    <t>Q2'17</t>
  </si>
  <si>
    <t>Q1'17</t>
  </si>
  <si>
    <t>Q4'16</t>
  </si>
  <si>
    <t>Q3'16</t>
  </si>
  <si>
    <t>Q2'16</t>
  </si>
  <si>
    <t>Q1'16</t>
  </si>
  <si>
    <t>x</t>
  </si>
  <si>
    <t>Revenue</t>
  </si>
  <si>
    <t>Wireless</t>
  </si>
  <si>
    <t>Cable</t>
  </si>
  <si>
    <t>Business Solutions</t>
  </si>
  <si>
    <t>Media</t>
  </si>
  <si>
    <t>Corporate items and intercompany eliminations</t>
  </si>
  <si>
    <t>Adjusted operating profit (loss)</t>
  </si>
  <si>
    <t>Deduct (add):</t>
  </si>
  <si>
    <t>Stock-based compensation</t>
  </si>
  <si>
    <t>Depreciation and amortization</t>
  </si>
  <si>
    <t>Gain on disposition of property, plant and equipment</t>
  </si>
  <si>
    <t>Impairment of assets and related onerous contract charges</t>
  </si>
  <si>
    <t>Restructuring, acquisition and other</t>
  </si>
  <si>
    <t>Finance costs</t>
  </si>
  <si>
    <t>Basic</t>
  </si>
  <si>
    <t>Diluted</t>
  </si>
  <si>
    <t>Add (deduct):</t>
  </si>
  <si>
    <t>(Recovery) loss on wind down of shomi</t>
  </si>
  <si>
    <t>Net loss (gain) on divestitures pertaining to investments</t>
  </si>
  <si>
    <t>Income tax adjustment, legislative tax change</t>
  </si>
  <si>
    <t>Additional Information</t>
  </si>
  <si>
    <t>(In millions of dollars, except capital intensity and per share amounts)</t>
  </si>
  <si>
    <t>Additions to property, plant and equipment</t>
  </si>
  <si>
    <t>Corporate</t>
  </si>
  <si>
    <t>Total additions to property, plant and equipment</t>
  </si>
  <si>
    <r>
      <rPr>
        <sz val="10"/>
        <color rgb="FF000000"/>
        <rFont val="Arial"/>
      </rPr>
      <t>Capital intensity</t>
    </r>
    <r>
      <rPr>
        <vertAlign val="superscript"/>
        <sz val="10"/>
        <color rgb="FF000000"/>
        <rFont val="Arial"/>
      </rPr>
      <t xml:space="preserve"> 1</t>
    </r>
  </si>
  <si>
    <t>Consolidated</t>
  </si>
  <si>
    <r>
      <rPr>
        <sz val="10"/>
        <color rgb="FF000000"/>
        <rFont val="Arial"/>
      </rPr>
      <t>Adjusted operating profit</t>
    </r>
    <r>
      <rPr>
        <vertAlign val="superscript"/>
        <sz val="10"/>
        <color rgb="FF000000"/>
        <rFont val="Arial"/>
      </rPr>
      <t xml:space="preserve"> 2</t>
    </r>
  </si>
  <si>
    <t>Additions to property, plant and equipment, net</t>
  </si>
  <si>
    <t>Interest on borrowings, net of capitalized interest</t>
  </si>
  <si>
    <r>
      <rPr>
        <sz val="10"/>
        <color rgb="FF000000"/>
        <rFont val="Arial"/>
      </rPr>
      <t>Free cash flow</t>
    </r>
    <r>
      <rPr>
        <vertAlign val="superscript"/>
        <sz val="10"/>
        <color rgb="FF000000"/>
        <rFont val="Arial"/>
      </rPr>
      <t xml:space="preserve"> 2</t>
    </r>
  </si>
  <si>
    <t>Dividends declared</t>
  </si>
  <si>
    <t>Dividends per share</t>
  </si>
  <si>
    <r>
      <rPr>
        <vertAlign val="superscript"/>
        <sz val="10"/>
        <color rgb="FF000000"/>
        <rFont val="Arial"/>
      </rPr>
      <t xml:space="preserve">1 </t>
    </r>
    <r>
      <rPr>
        <sz val="10"/>
        <color rgb="FF000000"/>
        <rFont val="Arial"/>
      </rPr>
      <t xml:space="preserve">See “Key Performance Indicators”.
</t>
    </r>
    <r>
      <rPr>
        <vertAlign val="superscript"/>
        <sz val="10"/>
        <color rgb="FF000000"/>
        <rFont val="Arial"/>
      </rPr>
      <t>2</t>
    </r>
    <r>
      <rPr>
        <sz val="10"/>
        <color rgb="FF000000"/>
        <rFont val="Arial"/>
      </rPr>
      <t xml:space="preserve"> Adjusted operating profit and free cash flow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t>
    </r>
  </si>
  <si>
    <t>Free Cash Flow</t>
  </si>
  <si>
    <t>(In millions of dollars)</t>
  </si>
  <si>
    <t>Cash provided by operating activities</t>
  </si>
  <si>
    <t>Interest paid</t>
  </si>
  <si>
    <t>Change in non-cash operating working capital items</t>
  </si>
  <si>
    <t>Other adjustments</t>
  </si>
  <si>
    <r>
      <rPr>
        <sz val="10"/>
        <color rgb="FF000000"/>
        <rFont val="Arial"/>
      </rPr>
      <t xml:space="preserve">Free cash flow </t>
    </r>
    <r>
      <rPr>
        <vertAlign val="superscript"/>
        <sz val="10"/>
        <color rgb="FF000000"/>
        <rFont val="Arial"/>
      </rPr>
      <t>1</t>
    </r>
  </si>
  <si>
    <r>
      <rPr>
        <vertAlign val="superscript"/>
        <sz val="10"/>
        <color rgb="FF000000"/>
        <rFont val="Arial"/>
      </rPr>
      <t>1</t>
    </r>
    <r>
      <rPr>
        <sz val="10"/>
        <color rgb="FF000000"/>
        <rFont val="Arial"/>
      </rPr>
      <t xml:space="preserve"> Free cash flow is a non-GAAP measure and should not be considered as a substitute or alternative for GAAP measures. It is not a defined term under IFRS and does not have a standard meaning, so may not be a reliable way to compare us to other companies. See “Non-GAAP Measures” for information about this measure, including how we calculate it.</t>
    </r>
  </si>
  <si>
    <t>Adjusted Net Debt</t>
  </si>
  <si>
    <t>(In millions of dollars, except ratios)</t>
  </si>
  <si>
    <t>Current portion of long-term debt</t>
  </si>
  <si>
    <t>Long-term debt</t>
  </si>
  <si>
    <t>Deferred transaction costs and discounts</t>
  </si>
  <si>
    <t>Net debt derivative assets</t>
  </si>
  <si>
    <t>Credit risk adjustment related to net debt derivative assets</t>
  </si>
  <si>
    <t>Short-term borrowings</t>
  </si>
  <si>
    <r>
      <rPr>
        <sz val="10"/>
        <color rgb="FF000000"/>
        <rFont val="Arial"/>
      </rPr>
      <t xml:space="preserve">Adjusted net debt </t>
    </r>
    <r>
      <rPr>
        <vertAlign val="superscript"/>
        <sz val="10"/>
        <color rgb="FF000000"/>
        <rFont val="Arial"/>
      </rPr>
      <t>1</t>
    </r>
  </si>
  <si>
    <t>Divided by: trailing 12-month adjusted operating profit</t>
  </si>
  <si>
    <t>Consolidated Statements of Financial Position</t>
  </si>
  <si>
    <t>ASSETS</t>
  </si>
  <si>
    <t>Current assets:</t>
  </si>
  <si>
    <t>Accounts receivable</t>
  </si>
  <si>
    <t>Inventories</t>
  </si>
  <si>
    <t>Other current assets</t>
  </si>
  <si>
    <t>Current portion of derivative instruments</t>
  </si>
  <si>
    <t>Total current assets</t>
  </si>
  <si>
    <t>Property, plant and equipment</t>
  </si>
  <si>
    <t>Intangible assets</t>
  </si>
  <si>
    <t>Investments</t>
  </si>
  <si>
    <t>Derivative instruments</t>
  </si>
  <si>
    <t>Other long-term assets</t>
  </si>
  <si>
    <t>Deferred tax assets</t>
  </si>
  <si>
    <t>LIABILITIES AND SHAREHOLDERS' EQUITY</t>
  </si>
  <si>
    <t>Current liabilities:</t>
  </si>
  <si>
    <t>Bank advances</t>
  </si>
  <si>
    <t>Accounts payable and accrued liabilities</t>
  </si>
  <si>
    <t>Income tax payable</t>
  </si>
  <si>
    <t>Current portion of provisions</t>
  </si>
  <si>
    <t>Unearned revenue</t>
  </si>
  <si>
    <t>Total current liabilities</t>
  </si>
  <si>
    <t>Provisions</t>
  </si>
  <si>
    <t>Other long-term liabilities</t>
  </si>
  <si>
    <t>Consolidated Statements of Cash Flows</t>
  </si>
  <si>
    <t>Cash provided by (used in):</t>
  </si>
  <si>
    <t>Operating activities:</t>
  </si>
  <si>
    <t>Adjustments to reconcile net income to cash provided by</t>
  </si>
  <si>
    <t>operating activities:</t>
  </si>
  <si>
    <t>Program rights amortization</t>
  </si>
  <si>
    <t>Post-employment benefits contributions, net of expense</t>
  </si>
  <si>
    <t>Other</t>
  </si>
  <si>
    <t>Investing activities:</t>
  </si>
  <si>
    <t>Proceeds from disposition of property, plant and equipment</t>
  </si>
  <si>
    <t>Additions to program rights</t>
  </si>
  <si>
    <t>Changes in non-cash working capital related to property, plant</t>
  </si>
  <si>
    <t>and equipment and intangible assets</t>
  </si>
  <si>
    <t>Acquisitions and strategic transactions, net of cash acquired</t>
  </si>
  <si>
    <t>Cash used in investing activities</t>
  </si>
  <si>
    <t>Financing activities:</t>
  </si>
  <si>
    <t>and forward contracts</t>
  </si>
  <si>
    <t>Transaction costs incurred</t>
  </si>
  <si>
    <t>Dividends paid</t>
  </si>
  <si>
    <t>Change in cash and cash equivalents</t>
  </si>
  <si>
    <t>(In millions of dollars, except margins)</t>
  </si>
  <si>
    <t>Service revenue</t>
  </si>
  <si>
    <t>Equipment revenue</t>
  </si>
  <si>
    <t>Operating expenses</t>
  </si>
  <si>
    <t>Cost of equipment</t>
  </si>
  <si>
    <t>Other operating expenses</t>
  </si>
  <si>
    <t>Adjusted operating profit</t>
  </si>
  <si>
    <t>Adjusted operating profit margin as a % of service revenue</t>
  </si>
  <si>
    <t>(In thousands, except churn, postpaid ARPA, and blended ARPU)</t>
  </si>
  <si>
    <t>Postpaid</t>
  </si>
  <si>
    <t>Gross additions</t>
  </si>
  <si>
    <t>Churn (monthly)</t>
  </si>
  <si>
    <t>ARPA (monthly)</t>
  </si>
  <si>
    <t>Prepaid</t>
  </si>
  <si>
    <t>Blended ARPU (monthly)</t>
  </si>
  <si>
    <t>Internet</t>
  </si>
  <si>
    <t>Television</t>
  </si>
  <si>
    <t>Phone</t>
  </si>
  <si>
    <t>Adjusted operating profit margin</t>
  </si>
  <si>
    <r>
      <rPr>
        <b/>
        <sz val="10"/>
        <color rgb="FF000000"/>
        <rFont val="Arial"/>
      </rPr>
      <t>Subscriber Results</t>
    </r>
    <r>
      <rPr>
        <b/>
        <vertAlign val="superscript"/>
        <sz val="10"/>
        <color rgb="FF000000"/>
        <rFont val="Arial"/>
      </rPr>
      <t xml:space="preserve"> 1</t>
    </r>
  </si>
  <si>
    <t>(In thousands)</t>
  </si>
  <si>
    <r>
      <rPr>
        <sz val="10"/>
        <color rgb="FF000000"/>
        <rFont val="Arial"/>
      </rPr>
      <t xml:space="preserve">Total Internet subscribers </t>
    </r>
    <r>
      <rPr>
        <vertAlign val="superscript"/>
        <sz val="10"/>
        <color rgb="FF000000"/>
        <rFont val="Arial"/>
      </rPr>
      <t>2</t>
    </r>
  </si>
  <si>
    <t>Net losses</t>
  </si>
  <si>
    <r>
      <rPr>
        <sz val="10"/>
        <color rgb="FF000000"/>
        <rFont val="Arial"/>
      </rPr>
      <t xml:space="preserve">Total Television subscribers </t>
    </r>
    <r>
      <rPr>
        <vertAlign val="superscript"/>
        <sz val="10"/>
        <color rgb="FF000000"/>
        <rFont val="Arial"/>
      </rPr>
      <t>2</t>
    </r>
  </si>
  <si>
    <r>
      <rPr>
        <sz val="10"/>
        <color rgb="FF000000"/>
        <rFont val="Arial"/>
      </rPr>
      <t xml:space="preserve">Total Phone subscribers </t>
    </r>
    <r>
      <rPr>
        <vertAlign val="superscript"/>
        <sz val="10"/>
        <color rgb="FF000000"/>
        <rFont val="Arial"/>
      </rPr>
      <t>2</t>
    </r>
  </si>
  <si>
    <r>
      <rPr>
        <sz val="10"/>
        <color rgb="FF000000"/>
        <rFont val="Arial"/>
      </rPr>
      <t xml:space="preserve">Cable homes passed </t>
    </r>
    <r>
      <rPr>
        <vertAlign val="superscript"/>
        <sz val="10"/>
        <color rgb="FF000000"/>
        <rFont val="Arial"/>
      </rPr>
      <t>2</t>
    </r>
  </si>
  <si>
    <r>
      <rPr>
        <sz val="10"/>
        <color rgb="FF000000"/>
        <rFont val="Arial"/>
      </rPr>
      <t xml:space="preserve">Total service units </t>
    </r>
    <r>
      <rPr>
        <vertAlign val="superscript"/>
        <sz val="10"/>
        <color rgb="FF000000"/>
        <rFont val="Arial"/>
      </rPr>
      <t>3</t>
    </r>
  </si>
  <si>
    <r>
      <rPr>
        <sz val="10"/>
        <color rgb="FF000000"/>
        <rFont val="Arial"/>
      </rPr>
      <t xml:space="preserve">Total service units </t>
    </r>
    <r>
      <rPr>
        <vertAlign val="superscript"/>
        <sz val="10"/>
        <color rgb="FF000000"/>
        <rFont val="Arial"/>
      </rPr>
      <t>2</t>
    </r>
  </si>
  <si>
    <r>
      <rPr>
        <vertAlign val="superscript"/>
        <sz val="10"/>
        <color rgb="FF000000"/>
        <rFont val="Arial"/>
      </rPr>
      <t xml:space="preserve">1 </t>
    </r>
    <r>
      <rPr>
        <sz val="10"/>
        <color rgb="FF000000"/>
        <rFont val="Arial"/>
      </rPr>
      <t xml:space="preserve">Subscriber counts are key performance indicators. See “Key Performance Indicators”.
</t>
    </r>
    <r>
      <rPr>
        <vertAlign val="superscript"/>
        <sz val="10"/>
        <color rgb="FF000000"/>
        <rFont val="Arial"/>
      </rPr>
      <t xml:space="preserve">2 </t>
    </r>
    <r>
      <rPr>
        <sz val="10"/>
        <color rgb="FF000000"/>
        <rFont val="Arial"/>
      </rPr>
      <t xml:space="preserve">As at end of period.
</t>
    </r>
    <r>
      <rPr>
        <vertAlign val="superscript"/>
        <sz val="10"/>
        <color rgb="FF000000"/>
        <rFont val="Arial"/>
      </rPr>
      <t>3</t>
    </r>
    <r>
      <rPr>
        <sz val="10"/>
        <color rgb="FF000000"/>
        <rFont val="Arial"/>
      </rPr>
      <t xml:space="preserve"> Includes Internet, Television, and Phone subscribers.</t>
    </r>
  </si>
  <si>
    <t>Next generation</t>
  </si>
  <si>
    <t>Legacy</t>
  </si>
  <si>
    <t>Key Performance Indicators</t>
  </si>
  <si>
    <t>Non-GAAP Measures</t>
  </si>
  <si>
    <r>
      <rPr>
        <b/>
        <sz val="10"/>
        <color rgb="FF000000"/>
        <rFont val="Arial"/>
      </rPr>
      <t> 
Non-GAAP measure
 </t>
    </r>
  </si>
  <si>
    <r>
      <rPr>
        <b/>
        <sz val="10"/>
        <color rgb="FF000000"/>
        <rFont val="Arial"/>
      </rPr>
      <t> 
 Why we use it
 </t>
    </r>
  </si>
  <si>
    <r>
      <rPr>
        <b/>
        <sz val="10"/>
        <color rgb="FF000000"/>
        <rFont val="Arial"/>
      </rPr>
      <t> 
How we calculate it
 </t>
    </r>
  </si>
  <si>
    <r>
      <rPr>
        <b/>
        <sz val="10"/>
        <color rgb="FF000000"/>
        <rFont val="Arial"/>
      </rPr>
      <t>Most
comparable
IFRS financial 
measure</t>
    </r>
  </si>
  <si>
    <t>Adjusted
operating profit
Adjusted
operating profit
margin</t>
  </si>
  <si>
    <t>●</t>
  </si>
  <si>
    <t>To evaluate the performance of our businesses, and when making decisions about the ongoing operations of the business and our ability to generate cash flows.</t>
  </si>
  <si>
    <t>Adjusted operating profit:
Net income
add (deduct)
income tax expense (recovery), other expense (income), finance costs, restructuring, acquisition and other, loss (gain) on disposition of property, plant and equipment, depreciation and amortization, stock-based compensation, and impairment of assets and related onerous contract charges.
Adjusted operating profit margin:
Adjusted operating profit
divided by
revenue (service revenue for Wireless).</t>
  </si>
  <si>
    <t>Net income</t>
  </si>
  <si>
    <t>We believe that certain investors and analysts use adjusted operating profit to measure our ability to service debt and to meet other payment obligations.</t>
  </si>
  <si>
    <t>We also use it as one component in determining short-term incentive compensation for all management employees.</t>
  </si>
  <si>
    <t>Adjusted net
income
Adjusted basic
and diluted
earnings per
share</t>
  </si>
  <si>
    <t>To assess the performance of our businesses before the effects of the noted items, because they affect the comparability of our financial results and could potentially distort the analysis of trends in business performance. Excluding these items does not imply that they are non-recurring.</t>
  </si>
  <si>
    <t>Adjusted net income:
Net income
add (deduct)
stock-based compensation, restructuring, acquisition and other, impairment of assets and related onerous contract charges, loss (gain) on sale or wind down of investments, loss (gain) on disposal of property, plant and equipment, (gain) on acquisitions, loss on non-controlling interest purchase obligations, loss on repayment of long-term debt, and income tax adjustments on these items, including adjustments as a result of legislative changes.
Adjusted basic and diluted earnings per share:
Adjusted net income
divided by
basic and diluted weighted average shares outstanding.</t>
  </si>
  <si>
    <t>Net income
Basic and
diluted
earnings per
share</t>
  </si>
  <si>
    <t>Free cash flow</t>
  </si>
  <si>
    <t>To show how much cash we have available to repay debt and reinvest in our company, which is an important indicator of our financial strength and performance.</t>
  </si>
  <si>
    <t>Adjusted operating profit
deduct
additions to property, plant and equipment net of proceeds on disposition, interest on borrowings net of capitalized interest, and cash income taxes.</t>
  </si>
  <si>
    <t>Cash provided
by operating
activities</t>
  </si>
  <si>
    <t>We believe that some investors and analysts use free cash flow to value a business and its underlying assets.</t>
  </si>
  <si>
    <t>Adjusted net
debt</t>
  </si>
  <si>
    <t>To conduct valuation-related analysis and make decisions about capital structure.</t>
  </si>
  <si>
    <t>Total long-term debt
add (deduct)
current portion of long-term debt, deferred transaction costs and discounts, net debt derivative (assets) liabilities, credit risk adjustment related to net debt derivatives, bank advances (cash and cash equivalents), and short-term borrowings.</t>
  </si>
  <si>
    <t>Long-term debt</t>
  </si>
  <si>
    <t>We believe this helps investors and analysts analyze our enterprise and equity value and assess our leverage.</t>
  </si>
  <si>
    <t>Adjusted net debt (defined above)
divided by
12-month trailing adjusted operating profit (defined above).</t>
  </si>
  <si>
    <t>Long-term debt
divided by net
income</t>
  </si>
  <si>
    <t>Net income (loss) before income tax expense (recovery)</t>
  </si>
  <si>
    <t>Income tax expense (recovery)</t>
  </si>
  <si>
    <t>Net income (loss)</t>
  </si>
  <si>
    <r>
      <t>Earnings (loss) per share</t>
    </r>
    <r>
      <rPr>
        <sz val="10"/>
        <color rgb="FF000000"/>
        <rFont val="Arial"/>
      </rPr>
      <t>:</t>
    </r>
  </si>
  <si>
    <t>Income tax impact of above items</t>
  </si>
  <si>
    <t xml:space="preserve">Deferred tax liabilities </t>
  </si>
  <si>
    <t xml:space="preserve">Total liabilities </t>
  </si>
  <si>
    <t xml:space="preserve">Shareholders' equity </t>
  </si>
  <si>
    <t xml:space="preserve">Total liabilities and shareholders' equity </t>
  </si>
  <si>
    <t xml:space="preserve">Goodwill </t>
  </si>
  <si>
    <t xml:space="preserve">Total assets </t>
  </si>
  <si>
    <t xml:space="preserve">Net income (loss) for the period </t>
  </si>
  <si>
    <t xml:space="preserve">Income tax expense (recovery) </t>
  </si>
  <si>
    <t>• Subscriber counts;
• Subscriber churn (churn);
• Postpaid average revenue per account (ARPA);
• Blended average revenue per user (ARPU);
• Capital intensity; and
• Total service revenue.</t>
  </si>
  <si>
    <t>Other (income) expense</t>
  </si>
  <si>
    <t>—</t>
  </si>
  <si>
    <t>Total additions to property, plant and equipment, net</t>
  </si>
  <si>
    <t>Cash income taxes paid</t>
  </si>
  <si>
    <t>Net additions (losses)</t>
  </si>
  <si>
    <t>Net additions</t>
  </si>
  <si>
    <t>We measure the success of our strategy using a number of key performance indicators that are defined and discussed in our 2016 Annual MD&amp;A and our Q2 2017 MD&amp;A. We believe these key performance indicators allow us to appropriately measure our performance against our operating strategy as well as against the results of our peers and competitors. The following key performance indicators are not measurements in accordance with IFRS and should not be considered as an alternative to net income or any other measure of performance under IFRS. They include:</t>
  </si>
  <si>
    <t>We use the following non-GAAP measures. These are reviewed regularly by management and our Audit and Risk Committee of our Board of Directors in assessing our performance and making decisions regarding the ongoing operations of our business and its ability to generate cash flows. Some or all of these measures may also be used by investors, lending institutions, and credit rating agencies as indicators of our operating performance, of our ability to incur and service debt, and as measurements to value companies in the telecommunications sector. These are not recognized measures under GAAP and do not have standard meanings under IFRS, so may not be reliable ways to compare us to other companies.</t>
  </si>
  <si>
    <t>Q4'15</t>
  </si>
  <si>
    <t>Q3'15</t>
  </si>
  <si>
    <t>Loss on non-controlling interest purchase obligation</t>
  </si>
  <si>
    <t>Loss on repayment of long-term debt</t>
  </si>
  <si>
    <t>Cash and cash equivalents</t>
  </si>
  <si>
    <t>Gain on acquisition of Mobilicity</t>
  </si>
  <si>
    <r>
      <t xml:space="preserve">Q4'15 </t>
    </r>
    <r>
      <rPr>
        <b/>
        <vertAlign val="superscript"/>
        <sz val="10"/>
        <color rgb="FF000000"/>
        <rFont val="Arial"/>
        <family val="2"/>
      </rPr>
      <t>1</t>
    </r>
  </si>
  <si>
    <r>
      <rPr>
        <vertAlign val="superscript"/>
        <sz val="10"/>
        <color rgb="FF000000"/>
        <rFont val="Arial"/>
        <family val="2"/>
      </rPr>
      <t>1</t>
    </r>
    <r>
      <rPr>
        <sz val="10"/>
        <color rgb="FF000000"/>
        <rFont val="Arial"/>
        <family val="2"/>
      </rPr>
      <t xml:space="preserve"> The operating results of Internetworking Atlantic Inc. are included in the Business Solutions results of operations from the date of acquisition on November 30, 2015.</t>
    </r>
  </si>
  <si>
    <t>2017
Year-to-date</t>
  </si>
  <si>
    <t>2016
Annual</t>
  </si>
  <si>
    <t>2015
Annual</t>
  </si>
  <si>
    <r>
      <t xml:space="preserve">Total service revenue </t>
    </r>
    <r>
      <rPr>
        <vertAlign val="superscript"/>
        <sz val="10"/>
        <color rgb="FF000000"/>
        <rFont val="Arial"/>
        <family val="2"/>
      </rPr>
      <t>1</t>
    </r>
  </si>
  <si>
    <r>
      <t xml:space="preserve">Adjusted operating profit </t>
    </r>
    <r>
      <rPr>
        <vertAlign val="superscript"/>
        <sz val="10"/>
        <color rgb="FF000000"/>
        <rFont val="Arial"/>
        <family val="2"/>
      </rPr>
      <t>2</t>
    </r>
  </si>
  <si>
    <r>
      <t>Adjusted net income</t>
    </r>
    <r>
      <rPr>
        <vertAlign val="superscript"/>
        <sz val="10"/>
        <color rgb="FF000000"/>
        <rFont val="Arial"/>
      </rPr>
      <t xml:space="preserve"> 2</t>
    </r>
  </si>
  <si>
    <r>
      <t xml:space="preserve">Adjusted earnings per share </t>
    </r>
    <r>
      <rPr>
        <vertAlign val="superscript"/>
        <sz val="10"/>
        <color rgb="FF000000"/>
        <rFont val="Arial"/>
        <family val="2"/>
      </rPr>
      <t>2</t>
    </r>
    <r>
      <rPr>
        <sz val="10"/>
        <color rgb="FF000000"/>
        <rFont val="Arial"/>
      </rPr>
      <t>:</t>
    </r>
  </si>
  <si>
    <r>
      <rPr>
        <vertAlign val="superscript"/>
        <sz val="10"/>
        <color rgb="FF000000"/>
        <rFont val="Arial"/>
        <family val="2"/>
      </rPr>
      <t>1</t>
    </r>
    <r>
      <rPr>
        <sz val="10"/>
        <color rgb="FF000000"/>
        <rFont val="Arial"/>
        <family val="2"/>
      </rPr>
      <t xml:space="preserve"> See “Key Performance Indicators”.
</t>
    </r>
    <r>
      <rPr>
        <vertAlign val="superscript"/>
        <sz val="10"/>
        <color rgb="FF000000"/>
        <rFont val="Arial"/>
        <family val="2"/>
      </rPr>
      <t>2</t>
    </r>
    <r>
      <rPr>
        <vertAlign val="superscript"/>
        <sz val="10"/>
        <color rgb="FF000000"/>
        <rFont val="Arial"/>
      </rPr>
      <t xml:space="preserve"> </t>
    </r>
    <r>
      <rPr>
        <sz val="10"/>
        <color rgb="FF000000"/>
        <rFont val="Arial"/>
      </rPr>
      <t xml:space="preserve">Adjusted operating profit, adjusted net income, and adjusted basic and diluted earnings per share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
</t>
    </r>
  </si>
  <si>
    <r>
      <t xml:space="preserve">Total prepaid subscribers </t>
    </r>
    <r>
      <rPr>
        <vertAlign val="superscript"/>
        <sz val="10"/>
        <color rgb="FF000000"/>
        <rFont val="Arial"/>
        <family val="2"/>
      </rPr>
      <t>2,3</t>
    </r>
  </si>
  <si>
    <r>
      <t xml:space="preserve">Total postpaid subscribers </t>
    </r>
    <r>
      <rPr>
        <vertAlign val="superscript"/>
        <sz val="10"/>
        <color rgb="FF000000"/>
        <rFont val="Arial"/>
        <family val="2"/>
      </rPr>
      <t>2</t>
    </r>
  </si>
  <si>
    <r>
      <t xml:space="preserve">Wireless Subscriber Results </t>
    </r>
    <r>
      <rPr>
        <b/>
        <vertAlign val="superscript"/>
        <sz val="10"/>
        <color rgb="FF000000"/>
        <rFont val="Arial"/>
        <family val="2"/>
      </rPr>
      <t>1</t>
    </r>
  </si>
  <si>
    <r>
      <rPr>
        <vertAlign val="superscript"/>
        <sz val="10"/>
        <color rgb="FF000000"/>
        <rFont val="Arial"/>
        <family val="2"/>
      </rPr>
      <t>1</t>
    </r>
    <r>
      <rPr>
        <sz val="10"/>
        <color rgb="FF000000"/>
        <rFont val="Arial"/>
        <family val="2"/>
      </rPr>
      <t xml:space="preserve"> Subscriber counts, subscriber churn, postpaid ARPA, and blended ARPU are key performance indicators. See “Key Performance Indicators”.
</t>
    </r>
    <r>
      <rPr>
        <vertAlign val="superscript"/>
        <sz val="10"/>
        <color rgb="FF000000"/>
        <rFont val="Arial"/>
        <family val="2"/>
      </rPr>
      <t>2</t>
    </r>
    <r>
      <rPr>
        <sz val="10"/>
        <color rgb="FF000000"/>
        <rFont val="Arial"/>
        <family val="2"/>
      </rPr>
      <t xml:space="preserve"> As at end of period. 
</t>
    </r>
    <r>
      <rPr>
        <vertAlign val="superscript"/>
        <sz val="10"/>
        <color rgb="FF000000"/>
        <rFont val="Arial"/>
        <family val="2"/>
      </rPr>
      <t>3</t>
    </r>
    <r>
      <rPr>
        <sz val="10"/>
        <color rgb="FF000000"/>
        <rFont val="Arial"/>
        <family val="2"/>
      </rPr>
      <t xml:space="preserve"> On July 2, 2015, we acquired approximately 154,000 Wireless prepaid subscribers as a result of our acquisition of Mobilicity, which are not included in net additions, but do appear in the ending total balance for September 30, 2015. </t>
    </r>
  </si>
  <si>
    <t>Adjusted net
debt / adjusted
operating profit (debt leverage ratio)</t>
  </si>
  <si>
    <r>
      <t xml:space="preserve">Debt leverage ratio </t>
    </r>
    <r>
      <rPr>
        <vertAlign val="superscript"/>
        <sz val="10"/>
        <color rgb="FF000000"/>
        <rFont val="Arial"/>
      </rPr>
      <t>1</t>
    </r>
  </si>
  <si>
    <t>Income taxes (paid) received</t>
  </si>
  <si>
    <r>
      <rPr>
        <vertAlign val="superscript"/>
        <sz val="10"/>
        <color rgb="FF000000"/>
        <rFont val="Arial"/>
      </rPr>
      <t>1</t>
    </r>
    <r>
      <rPr>
        <sz val="10"/>
        <color rgb="FF000000"/>
        <rFont val="Arial"/>
      </rPr>
      <t xml:space="preserve"> Adjusted net debt and debt leverage ratio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</si>
</sst>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_(* \(#,##0.00\);_(* &quot;-&quot;??_);_(@_)"/>
    <numFmt numFmtId="164" formatCode="_(#,##0_);_(\(#,##0\);_(&quot;—&quot;_);_(@_)"/>
    <numFmt numFmtId="165" formatCode="_(&quot;$&quot;#,##0.00_);_(\(&quot;$&quot;#,##0.00\);_(&quot;$&quot;&quot;—&quot;_);_(@_)"/>
    <numFmt numFmtId="166" formatCode="_(&quot;$&quot;* #,##0_);_(&quot;$&quot;* \(#,##0\);_(&quot;$&quot;* &quot;—&quot;_);_(@_)"/>
    <numFmt numFmtId="167" formatCode="_(#,##0.0_);_(\(#,##0.0\);_(&quot;—&quot;_);_(@_)"/>
    <numFmt numFmtId="168" formatCode="#,##0;\-#,##0;0;_(@_)"/>
    <numFmt numFmtId="169" formatCode="&quot;$&quot;#,##0.00;\-&quot;$&quot;#,##0.00;&quot;$&quot;0.00;_(@_)"/>
    <numFmt numFmtId="170" formatCode="#,##0;\(#,##0\);0;_(@_)"/>
    <numFmt numFmtId="171" formatCode="0.0%"/>
    <numFmt numFmtId="172" formatCode="0.0%;\(0.0%\)"/>
    <numFmt numFmtId="173" formatCode="_(* #,##0_);_(* \(#,##0\);_(* &quot;-&quot;??_);_(@_)"/>
  </numFmts>
  <fonts count="22" x14ac:knownFonts="1">
    <font>
      <sz val="10"/>
      <color rgb="FF000000"/>
      <name val="Times New Roman"/>
    </font>
    <font>
      <sz val="10"/>
      <color rgb="FF000000"/>
      <name val="Times New Roman"/>
    </font>
    <font>
      <b/>
      <sz val="10"/>
      <color rgb="FF000000"/>
      <name val="Arial"/>
    </font>
    <font>
      <sz val="10"/>
      <color rgb="FF000000"/>
      <name val="Arial"/>
    </font>
    <font>
      <b/>
      <sz val="10"/>
      <color rgb="FF000000"/>
      <name val="Arial"/>
    </font>
    <font>
      <sz val="10"/>
      <color rgb="FFFFFFFF"/>
      <name val="Arial"/>
    </font>
    <font>
      <sz val="10"/>
      <color rgb="FF000000"/>
      <name val="Arial"/>
    </font>
    <font>
      <sz val="10"/>
      <color rgb="FF000000"/>
      <name val="Arial"/>
    </font>
    <font>
      <sz val="10"/>
      <color rgb="FF000000"/>
      <name val="Arial"/>
    </font>
    <font>
      <sz val="10"/>
      <color rgb="FF000000"/>
      <name val="Arial"/>
    </font>
    <font>
      <sz val="10"/>
      <color rgb="FFFF0000"/>
      <name val="Arial"/>
    </font>
    <font>
      <b/>
      <sz val="10"/>
      <color rgb="FFFFFFFF"/>
      <name val="Arial"/>
    </font>
    <font>
      <b/>
      <sz val="14"/>
      <color rgb="FF000000"/>
      <name val="Arial"/>
    </font>
    <font>
      <vertAlign val="superscript"/>
      <sz val="10"/>
      <color rgb="FF000000"/>
      <name val="Arial"/>
    </font>
    <font>
      <b/>
      <vertAlign val="superscript"/>
      <sz val="10"/>
      <color rgb="FF000000"/>
      <name val="Arial"/>
    </font>
    <font>
      <sz val="9"/>
      <color theme="1"/>
      <name val="Arial"/>
      <family val="2"/>
    </font>
    <font>
      <sz val="10"/>
      <color rgb="FF000000"/>
      <name val="Arial"/>
      <family val="2"/>
    </font>
    <font>
      <b/>
      <sz val="10"/>
      <color rgb="FFFF0000"/>
      <name val="Arial"/>
      <family val="2"/>
    </font>
    <font>
      <vertAlign val="superscript"/>
      <sz val="10"/>
      <color rgb="FF000000"/>
      <name val="Arial"/>
      <family val="2"/>
    </font>
    <font>
      <b/>
      <sz val="10"/>
      <color rgb="FF000000"/>
      <name val="Arial"/>
      <family val="2"/>
    </font>
    <font>
      <b/>
      <vertAlign val="superscript"/>
      <sz val="10"/>
      <color rgb="FF000000"/>
      <name val="Arial"/>
      <family val="2"/>
    </font>
    <font>
      <b/>
      <sz val="14"/>
      <color rgb="FF000000"/>
      <name val="Arial"/>
      <family val="2"/>
    </font>
  </fonts>
  <fills count="4">
    <fill>
      <patternFill patternType="none"/>
    </fill>
    <fill>
      <patternFill patternType="gray125"/>
    </fill>
    <fill>
      <patternFill patternType="solid">
        <fgColor rgb="FFF2F2F2"/>
        <bgColor indexed="64"/>
      </patternFill>
    </fill>
    <fill>
      <patternFill patternType="solid">
        <fgColor rgb="FFDAEEF3"/>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rgb="FF00A0B7"/>
      </bottom>
      <diagonal/>
    </border>
    <border>
      <left/>
      <right/>
      <top style="thin">
        <color rgb="FF00A0B7"/>
      </top>
      <bottom style="thin">
        <color rgb="FF00A0B7"/>
      </bottom>
      <diagonal/>
    </border>
    <border>
      <left/>
      <right/>
      <top style="thin">
        <color rgb="FF00A0B7"/>
      </top>
      <bottom/>
      <diagonal/>
    </border>
  </borders>
  <cellStyleXfs count="4">
    <xf numFmtId="0" fontId="0" fillId="0" borderId="0"/>
    <xf numFmtId="0" fontId="15" fillId="0" borderId="0"/>
    <xf numFmtId="43" fontId="1" fillId="0" borderId="0" applyFont="0" applyFill="0" applyBorder="0" applyAlignment="0" applyProtection="0"/>
    <xf numFmtId="9" fontId="1" fillId="0" borderId="0" applyFont="0" applyFill="0" applyBorder="0" applyAlignment="0" applyProtection="0"/>
  </cellStyleXfs>
  <cellXfs count="242">
    <xf numFmtId="0" fontId="0" fillId="0" borderId="0" xfId="0" applyAlignment="1">
      <alignment wrapText="1"/>
    </xf>
    <xf numFmtId="0" fontId="1" fillId="0" borderId="0" xfId="0" applyFont="1" applyAlignment="1">
      <alignment horizontal="left"/>
    </xf>
    <xf numFmtId="0" fontId="2" fillId="0" borderId="0" xfId="0" applyFont="1" applyAlignment="1">
      <alignment wrapText="1"/>
    </xf>
    <xf numFmtId="0" fontId="3" fillId="0" borderId="0" xfId="0" applyFont="1" applyAlignment="1">
      <alignment horizontal="left"/>
    </xf>
    <xf numFmtId="0" fontId="4" fillId="0" borderId="0" xfId="0" applyFont="1" applyAlignment="1"/>
    <xf numFmtId="0" fontId="2" fillId="0" borderId="0" xfId="0" applyFont="1" applyAlignment="1">
      <alignment horizontal="left"/>
    </xf>
    <xf numFmtId="0" fontId="2" fillId="0" borderId="0" xfId="0" applyFont="1" applyAlignment="1"/>
    <xf numFmtId="0" fontId="5" fillId="0" borderId="0" xfId="0" applyFont="1" applyAlignment="1">
      <alignment wrapText="1"/>
    </xf>
    <xf numFmtId="0" fontId="3" fillId="0" borderId="0" xfId="0" applyFont="1" applyAlignment="1">
      <alignment wrapText="1"/>
    </xf>
    <xf numFmtId="0" fontId="3" fillId="0" borderId="0" xfId="0" applyFont="1" applyAlignment="1">
      <alignment wrapText="1" indent="1"/>
    </xf>
    <xf numFmtId="164" fontId="6" fillId="0" borderId="0" xfId="0" applyNumberFormat="1" applyFont="1" applyAlignment="1"/>
    <xf numFmtId="164" fontId="3" fillId="0" borderId="0" xfId="0" applyNumberFormat="1" applyFont="1" applyAlignment="1"/>
    <xf numFmtId="164" fontId="3" fillId="0" borderId="0" xfId="0" applyNumberFormat="1" applyFont="1" applyAlignment="1">
      <alignment horizontal="left"/>
    </xf>
    <xf numFmtId="164" fontId="3" fillId="0" borderId="0" xfId="0" applyNumberFormat="1" applyFont="1" applyAlignment="1"/>
    <xf numFmtId="164" fontId="6" fillId="0" borderId="0" xfId="0" applyNumberFormat="1" applyFont="1" applyAlignment="1"/>
    <xf numFmtId="165" fontId="6" fillId="0" borderId="0" xfId="0" applyNumberFormat="1" applyFont="1" applyAlignment="1"/>
    <xf numFmtId="165" fontId="3" fillId="0" borderId="0" xfId="0" applyNumberFormat="1" applyFont="1" applyAlignment="1">
      <alignment horizontal="left"/>
    </xf>
    <xf numFmtId="0" fontId="5" fillId="0" borderId="0" xfId="0" applyFont="1" applyAlignment="1">
      <alignment horizontal="left"/>
    </xf>
    <xf numFmtId="164" fontId="3" fillId="0" borderId="0" xfId="0" applyNumberFormat="1" applyFont="1" applyAlignment="1">
      <alignment horizontal="left"/>
    </xf>
    <xf numFmtId="0" fontId="7" fillId="0" borderId="0" xfId="0" applyFont="1" applyAlignment="1">
      <alignment wrapText="1" indent="1"/>
    </xf>
    <xf numFmtId="166" fontId="3" fillId="0" borderId="0" xfId="0" applyNumberFormat="1" applyFont="1" applyAlignment="1">
      <alignment horizontal="left"/>
    </xf>
    <xf numFmtId="165" fontId="6" fillId="0" borderId="0" xfId="0" applyNumberFormat="1" applyFont="1" applyAlignment="1"/>
    <xf numFmtId="0" fontId="8" fillId="0" borderId="0" xfId="0" applyFont="1" applyAlignment="1">
      <alignment horizontal="left" vertical="top"/>
    </xf>
    <xf numFmtId="0" fontId="3" fillId="0" borderId="0" xfId="0" applyFont="1" applyAlignment="1">
      <alignment horizontal="left" vertical="top"/>
    </xf>
    <xf numFmtId="0" fontId="3" fillId="0" borderId="0" xfId="0" applyFont="1" applyAlignment="1"/>
    <xf numFmtId="0" fontId="3" fillId="0" borderId="0" xfId="0" applyFont="1" applyAlignment="1">
      <alignment indent="1"/>
    </xf>
    <xf numFmtId="0" fontId="3" fillId="0" borderId="0" xfId="0" applyFont="1" applyAlignment="1">
      <alignment vertical="top" wrapText="1"/>
    </xf>
    <xf numFmtId="0" fontId="10" fillId="0" borderId="0" xfId="0" applyFont="1" applyAlignment="1">
      <alignment horizontal="left"/>
    </xf>
    <xf numFmtId="0" fontId="10" fillId="0" borderId="0" xfId="0" applyFont="1" applyAlignment="1">
      <alignment horizontal="left" indent="1"/>
    </xf>
    <xf numFmtId="164" fontId="10" fillId="0" borderId="0" xfId="0" applyNumberFormat="1" applyFont="1" applyAlignment="1">
      <alignment horizontal="left"/>
    </xf>
    <xf numFmtId="164" fontId="10" fillId="0" borderId="0" xfId="0" applyNumberFormat="1" applyFont="1" applyAlignment="1">
      <alignment horizontal="left"/>
    </xf>
    <xf numFmtId="164" fontId="3" fillId="0" borderId="0" xfId="0" applyNumberFormat="1" applyFont="1" applyAlignment="1">
      <alignment horizontal="left"/>
    </xf>
    <xf numFmtId="167" fontId="3" fillId="0" borderId="0" xfId="0" applyNumberFormat="1" applyFont="1" applyAlignment="1">
      <alignment horizontal="left"/>
    </xf>
    <xf numFmtId="0" fontId="11" fillId="0" borderId="0" xfId="0" applyFont="1" applyAlignment="1">
      <alignment wrapText="1"/>
    </xf>
    <xf numFmtId="0" fontId="3" fillId="0" borderId="0" xfId="0" applyFont="1" applyAlignment="1">
      <alignment horizontal="left" indent="1"/>
    </xf>
    <xf numFmtId="0" fontId="3" fillId="0" borderId="0" xfId="0" applyFont="1" applyAlignment="1">
      <alignment wrapText="1" indent="2"/>
    </xf>
    <xf numFmtId="0" fontId="3" fillId="0" borderId="0" xfId="0" applyFont="1" applyAlignment="1">
      <alignment wrapText="1" indent="4"/>
    </xf>
    <xf numFmtId="0" fontId="7" fillId="0" borderId="0" xfId="0" applyFont="1" applyAlignment="1">
      <alignment wrapText="1" indent="2"/>
    </xf>
    <xf numFmtId="168" fontId="6" fillId="0" borderId="0" xfId="0" applyNumberFormat="1" applyFont="1" applyAlignment="1"/>
    <xf numFmtId="168" fontId="3" fillId="0" borderId="0" xfId="0" applyNumberFormat="1" applyFont="1" applyAlignment="1">
      <alignment horizontal="left"/>
    </xf>
    <xf numFmtId="168" fontId="6" fillId="0" borderId="0" xfId="0" applyNumberFormat="1" applyFont="1" applyAlignment="1"/>
    <xf numFmtId="169" fontId="6" fillId="0" borderId="0" xfId="0" applyNumberFormat="1" applyFont="1" applyAlignment="1"/>
    <xf numFmtId="168" fontId="6" fillId="0" borderId="0" xfId="0" applyNumberFormat="1" applyFont="1" applyAlignment="1"/>
    <xf numFmtId="170" fontId="6" fillId="0" borderId="0" xfId="0" applyNumberFormat="1" applyFont="1" applyAlignment="1"/>
    <xf numFmtId="170" fontId="6" fillId="0" borderId="0" xfId="0" applyNumberFormat="1" applyFont="1" applyAlignment="1"/>
    <xf numFmtId="170" fontId="3" fillId="0" borderId="0" xfId="0" applyNumberFormat="1" applyFont="1" applyAlignment="1"/>
    <xf numFmtId="164" fontId="8" fillId="0" borderId="0" xfId="0" applyNumberFormat="1" applyFont="1" applyAlignment="1">
      <alignment horizontal="left" vertical="top"/>
    </xf>
    <xf numFmtId="0" fontId="2" fillId="0" borderId="2" xfId="0" applyFont="1" applyBorder="1" applyAlignment="1">
      <alignment vertical="center"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1" fillId="0" borderId="6" xfId="0" applyFont="1" applyBorder="1" applyAlignment="1">
      <alignment vertical="top" wrapText="1"/>
    </xf>
    <xf numFmtId="0" fontId="1" fillId="0" borderId="9" xfId="0" applyFont="1" applyBorder="1" applyAlignment="1">
      <alignment vertical="top" wrapText="1"/>
    </xf>
    <xf numFmtId="0" fontId="0" fillId="0" borderId="0" xfId="0" applyAlignment="1">
      <alignment wrapText="1"/>
    </xf>
    <xf numFmtId="0" fontId="3" fillId="0" borderId="0" xfId="0" applyFont="1" applyAlignment="1">
      <alignment horizontal="left"/>
    </xf>
    <xf numFmtId="0" fontId="15" fillId="0" borderId="0" xfId="1"/>
    <xf numFmtId="0" fontId="16" fillId="0" borderId="0" xfId="0" applyFont="1" applyAlignment="1">
      <alignment wrapText="1" indent="1"/>
    </xf>
    <xf numFmtId="0" fontId="16" fillId="0" borderId="0" xfId="0" applyFont="1" applyAlignment="1">
      <alignment wrapText="1"/>
    </xf>
    <xf numFmtId="0" fontId="16" fillId="0" borderId="0" xfId="0" applyFont="1" applyAlignment="1">
      <alignment wrapText="1" indent="4"/>
    </xf>
    <xf numFmtId="0" fontId="3" fillId="0" borderId="0" xfId="0" applyFont="1" applyAlignment="1">
      <alignment horizontal="left" wrapText="1" indent="4"/>
    </xf>
    <xf numFmtId="0" fontId="16" fillId="0" borderId="0" xfId="0" applyFont="1" applyAlignment="1">
      <alignment vertical="top" wrapText="1"/>
    </xf>
    <xf numFmtId="164" fontId="6" fillId="0" borderId="0" xfId="0" applyNumberFormat="1" applyFont="1" applyAlignment="1">
      <alignment horizontal="right"/>
    </xf>
    <xf numFmtId="0" fontId="2" fillId="0" borderId="0" xfId="0" applyFont="1" applyAlignment="1">
      <alignment horizontal="right"/>
    </xf>
    <xf numFmtId="0" fontId="0" fillId="0" borderId="0" xfId="0" applyAlignment="1">
      <alignment wrapText="1"/>
    </xf>
    <xf numFmtId="0" fontId="3" fillId="0" borderId="0" xfId="0" applyFont="1" applyAlignment="1">
      <alignment horizontal="left"/>
    </xf>
    <xf numFmtId="0" fontId="3" fillId="0" borderId="0" xfId="0" applyFont="1" applyBorder="1" applyAlignment="1">
      <alignment horizontal="left"/>
    </xf>
    <xf numFmtId="0" fontId="10" fillId="0" borderId="0" xfId="0" applyFont="1" applyBorder="1" applyAlignment="1">
      <alignment horizontal="left"/>
    </xf>
    <xf numFmtId="0" fontId="0" fillId="0" borderId="0" xfId="0" applyBorder="1" applyAlignment="1">
      <alignment wrapText="1"/>
    </xf>
    <xf numFmtId="0" fontId="2" fillId="0" borderId="0" xfId="0" applyFont="1" applyBorder="1" applyAlignment="1">
      <alignment horizontal="left"/>
    </xf>
    <xf numFmtId="171" fontId="3" fillId="0" borderId="0" xfId="0" applyNumberFormat="1" applyFont="1" applyAlignment="1">
      <alignment horizontal="left"/>
    </xf>
    <xf numFmtId="171" fontId="3" fillId="0" borderId="0" xfId="0" applyNumberFormat="1" applyFont="1" applyAlignment="1">
      <alignment horizontal="right"/>
    </xf>
    <xf numFmtId="10" fontId="3" fillId="0" borderId="0" xfId="0" applyNumberFormat="1" applyFont="1" applyAlignment="1">
      <alignment horizontal="right"/>
    </xf>
    <xf numFmtId="168" fontId="6" fillId="0" borderId="0" xfId="0" applyNumberFormat="1" applyFont="1" applyAlignment="1">
      <alignment horizontal="right"/>
    </xf>
    <xf numFmtId="37" fontId="6" fillId="0" borderId="0" xfId="0" applyNumberFormat="1" applyFont="1" applyAlignment="1">
      <alignment horizontal="right"/>
    </xf>
    <xf numFmtId="37" fontId="2" fillId="0" borderId="0" xfId="0" applyNumberFormat="1" applyFont="1" applyAlignment="1">
      <alignment horizontal="right"/>
    </xf>
    <xf numFmtId="172" fontId="3" fillId="0" borderId="0" xfId="0" applyNumberFormat="1" applyFont="1" applyAlignment="1">
      <alignment horizontal="right"/>
    </xf>
    <xf numFmtId="0" fontId="0" fillId="0" borderId="0" xfId="0" applyAlignment="1">
      <alignment wrapText="1"/>
    </xf>
    <xf numFmtId="0" fontId="1" fillId="0" borderId="0" xfId="0" applyFont="1" applyAlignment="1">
      <alignment horizontal="left"/>
    </xf>
    <xf numFmtId="0" fontId="3" fillId="0" borderId="0" xfId="0" applyFont="1" applyAlignment="1">
      <alignment horizontal="left"/>
    </xf>
    <xf numFmtId="164" fontId="6" fillId="0" borderId="0" xfId="0" applyNumberFormat="1" applyFont="1" applyBorder="1" applyAlignment="1"/>
    <xf numFmtId="0" fontId="3" fillId="2" borderId="0" xfId="0" applyFont="1" applyFill="1" applyAlignment="1">
      <alignment horizontal="left"/>
    </xf>
    <xf numFmtId="164" fontId="6" fillId="2" borderId="0" xfId="0" applyNumberFormat="1" applyFont="1" applyFill="1" applyAlignment="1"/>
    <xf numFmtId="0" fontId="2" fillId="2" borderId="0" xfId="0" applyFont="1" applyFill="1" applyAlignment="1">
      <alignment horizontal="left"/>
    </xf>
    <xf numFmtId="165" fontId="6" fillId="2" borderId="0" xfId="0" applyNumberFormat="1" applyFont="1" applyFill="1" applyAlignment="1"/>
    <xf numFmtId="164" fontId="3" fillId="2" borderId="0" xfId="0" applyNumberFormat="1" applyFont="1" applyFill="1" applyAlignment="1">
      <alignment horizontal="left"/>
    </xf>
    <xf numFmtId="0" fontId="3" fillId="3" borderId="0" xfId="0" applyFont="1" applyFill="1" applyAlignment="1">
      <alignment horizontal="left"/>
    </xf>
    <xf numFmtId="164" fontId="6" fillId="3" borderId="0" xfId="0" applyNumberFormat="1" applyFont="1" applyFill="1" applyAlignment="1"/>
    <xf numFmtId="165" fontId="6" fillId="3" borderId="0" xfId="0" applyNumberFormat="1" applyFont="1" applyFill="1" applyAlignment="1"/>
    <xf numFmtId="164" fontId="3" fillId="3" borderId="0" xfId="0" applyNumberFormat="1" applyFont="1" applyFill="1" applyAlignment="1">
      <alignment horizontal="left"/>
    </xf>
    <xf numFmtId="0" fontId="3" fillId="0" borderId="0" xfId="0" applyFont="1" applyBorder="1" applyAlignment="1">
      <alignment wrapText="1" indent="1"/>
    </xf>
    <xf numFmtId="164" fontId="6" fillId="3" borderId="0" xfId="0" applyNumberFormat="1" applyFont="1" applyFill="1" applyBorder="1" applyAlignment="1"/>
    <xf numFmtId="164" fontId="6" fillId="2" borderId="0" xfId="0" applyNumberFormat="1" applyFont="1" applyFill="1" applyBorder="1" applyAlignment="1"/>
    <xf numFmtId="164" fontId="3" fillId="0" borderId="0" xfId="0" applyNumberFormat="1" applyFont="1" applyBorder="1" applyAlignment="1">
      <alignment horizontal="left"/>
    </xf>
    <xf numFmtId="0" fontId="16" fillId="0" borderId="0" xfId="0" applyFont="1" applyBorder="1" applyAlignment="1">
      <alignment wrapText="1"/>
    </xf>
    <xf numFmtId="0" fontId="3" fillId="0" borderId="12" xfId="0" applyFont="1" applyBorder="1" applyAlignment="1">
      <alignment wrapText="1"/>
    </xf>
    <xf numFmtId="0" fontId="3" fillId="0" borderId="12" xfId="0" applyFont="1" applyBorder="1" applyAlignment="1">
      <alignment horizontal="left"/>
    </xf>
    <xf numFmtId="0" fontId="17" fillId="0" borderId="12" xfId="0" applyFont="1" applyBorder="1" applyAlignment="1">
      <alignment horizontal="right" wrapText="1"/>
    </xf>
    <xf numFmtId="0" fontId="2" fillId="0" borderId="12" xfId="0" applyFont="1" applyBorder="1" applyAlignment="1">
      <alignment horizontal="right" wrapText="1"/>
    </xf>
    <xf numFmtId="0" fontId="2" fillId="0" borderId="12" xfId="0" applyFont="1" applyBorder="1" applyAlignment="1"/>
    <xf numFmtId="164" fontId="6" fillId="3" borderId="12" xfId="0" applyNumberFormat="1" applyFont="1" applyFill="1" applyBorder="1" applyAlignment="1"/>
    <xf numFmtId="164" fontId="6" fillId="2" borderId="12" xfId="0" applyNumberFormat="1" applyFont="1" applyFill="1" applyBorder="1" applyAlignment="1"/>
    <xf numFmtId="164" fontId="6" fillId="0" borderId="12" xfId="0" applyNumberFormat="1" applyFont="1" applyBorder="1" applyAlignment="1"/>
    <xf numFmtId="164" fontId="3" fillId="0" borderId="12" xfId="0" applyNumberFormat="1" applyFont="1" applyBorder="1" applyAlignment="1"/>
    <xf numFmtId="164" fontId="3" fillId="0" borderId="12" xfId="0" applyNumberFormat="1" applyFont="1" applyBorder="1" applyAlignment="1">
      <alignment horizontal="left"/>
    </xf>
    <xf numFmtId="0" fontId="16" fillId="0" borderId="12" xfId="0" applyFont="1" applyBorder="1" applyAlignment="1">
      <alignment wrapText="1" indent="1"/>
    </xf>
    <xf numFmtId="0" fontId="16" fillId="0" borderId="12" xfId="0" applyFont="1" applyBorder="1" applyAlignment="1">
      <alignment wrapText="1"/>
    </xf>
    <xf numFmtId="0" fontId="3" fillId="0" borderId="12" xfId="0" applyFont="1" applyBorder="1" applyAlignment="1">
      <alignment wrapText="1" indent="1"/>
    </xf>
    <xf numFmtId="165" fontId="6" fillId="3" borderId="12" xfId="0" applyNumberFormat="1" applyFont="1" applyFill="1" applyBorder="1" applyAlignment="1"/>
    <xf numFmtId="165" fontId="6" fillId="2" borderId="12" xfId="0" applyNumberFormat="1" applyFont="1" applyFill="1" applyBorder="1" applyAlignment="1"/>
    <xf numFmtId="165" fontId="6" fillId="0" borderId="12" xfId="0" applyNumberFormat="1" applyFont="1" applyBorder="1" applyAlignment="1"/>
    <xf numFmtId="165" fontId="3" fillId="0" borderId="12" xfId="0" applyNumberFormat="1" applyFont="1" applyBorder="1" applyAlignment="1">
      <alignment horizontal="left"/>
    </xf>
    <xf numFmtId="173" fontId="16" fillId="3" borderId="0" xfId="2" applyNumberFormat="1" applyFont="1" applyFill="1" applyAlignment="1"/>
    <xf numFmtId="0" fontId="16" fillId="3" borderId="0" xfId="0" applyFont="1" applyFill="1" applyAlignment="1"/>
    <xf numFmtId="171" fontId="16" fillId="3" borderId="0" xfId="3" applyNumberFormat="1" applyFont="1" applyFill="1" applyAlignment="1"/>
    <xf numFmtId="173" fontId="16" fillId="0" borderId="0" xfId="2" applyNumberFormat="1" applyFont="1" applyFill="1" applyAlignment="1"/>
    <xf numFmtId="0" fontId="16" fillId="0" borderId="0" xfId="0" applyFont="1" applyFill="1" applyAlignment="1"/>
    <xf numFmtId="171" fontId="16" fillId="0" borderId="0" xfId="3" applyNumberFormat="1" applyFont="1" applyFill="1" applyAlignment="1"/>
    <xf numFmtId="0" fontId="2" fillId="0" borderId="12" xfId="0" applyFont="1" applyBorder="1" applyAlignment="1">
      <alignment horizontal="left"/>
    </xf>
    <xf numFmtId="173" fontId="16" fillId="0" borderId="12" xfId="2" applyNumberFormat="1" applyFont="1" applyFill="1" applyBorder="1" applyAlignment="1"/>
    <xf numFmtId="164" fontId="6" fillId="0" borderId="12" xfId="0" applyNumberFormat="1" applyFont="1" applyBorder="1" applyAlignment="1">
      <alignment horizontal="right"/>
    </xf>
    <xf numFmtId="0" fontId="2" fillId="0" borderId="12" xfId="0" applyFont="1" applyBorder="1" applyAlignment="1">
      <alignment horizontal="right"/>
    </xf>
    <xf numFmtId="165" fontId="3" fillId="0" borderId="12" xfId="0" applyNumberFormat="1" applyFont="1" applyBorder="1" applyAlignment="1"/>
    <xf numFmtId="165" fontId="16" fillId="0" borderId="12" xfId="0" applyNumberFormat="1" applyFont="1" applyFill="1" applyBorder="1" applyAlignment="1"/>
    <xf numFmtId="164" fontId="9" fillId="3" borderId="0" xfId="0" applyNumberFormat="1" applyFont="1" applyFill="1" applyAlignment="1"/>
    <xf numFmtId="164" fontId="6" fillId="3" borderId="12" xfId="0" applyNumberFormat="1" applyFont="1" applyFill="1" applyBorder="1" applyAlignment="1">
      <alignment horizontal="right"/>
    </xf>
    <xf numFmtId="164" fontId="6" fillId="3" borderId="0" xfId="0" applyNumberFormat="1" applyFont="1" applyFill="1" applyAlignment="1">
      <alignment horizontal="right"/>
    </xf>
    <xf numFmtId="0" fontId="3" fillId="3" borderId="0" xfId="0" applyFont="1" applyFill="1" applyAlignment="1"/>
    <xf numFmtId="171" fontId="3" fillId="3" borderId="0" xfId="0" applyNumberFormat="1" applyFont="1" applyFill="1" applyAlignment="1">
      <alignment horizontal="right"/>
    </xf>
    <xf numFmtId="164" fontId="3" fillId="3" borderId="0" xfId="0" applyNumberFormat="1" applyFont="1" applyFill="1" applyAlignment="1"/>
    <xf numFmtId="173" fontId="16" fillId="3" borderId="12" xfId="2" applyNumberFormat="1" applyFont="1" applyFill="1" applyBorder="1" applyAlignment="1"/>
    <xf numFmtId="165" fontId="16" fillId="3" borderId="12" xfId="0" applyNumberFormat="1" applyFont="1" applyFill="1" applyBorder="1" applyAlignment="1"/>
    <xf numFmtId="164" fontId="6" fillId="2" borderId="12" xfId="0" applyNumberFormat="1" applyFont="1" applyFill="1" applyBorder="1" applyAlignment="1">
      <alignment horizontal="right"/>
    </xf>
    <xf numFmtId="0" fontId="3" fillId="2" borderId="0" xfId="0" applyFont="1" applyFill="1" applyAlignment="1"/>
    <xf numFmtId="171" fontId="3" fillId="2" borderId="0" xfId="0" applyNumberFormat="1" applyFont="1" applyFill="1" applyAlignment="1">
      <alignment horizontal="right"/>
    </xf>
    <xf numFmtId="164" fontId="3" fillId="2" borderId="0" xfId="0" applyNumberFormat="1" applyFont="1" applyFill="1" applyAlignment="1"/>
    <xf numFmtId="164" fontId="3" fillId="2" borderId="0" xfId="0" applyNumberFormat="1" applyFont="1" applyFill="1" applyBorder="1" applyAlignment="1">
      <alignment horizontal="left"/>
    </xf>
    <xf numFmtId="0" fontId="0" fillId="2" borderId="0" xfId="0" applyFill="1" applyAlignment="1">
      <alignment wrapText="1"/>
    </xf>
    <xf numFmtId="164" fontId="3" fillId="3" borderId="0" xfId="0" applyNumberFormat="1" applyFont="1" applyFill="1" applyBorder="1" applyAlignment="1">
      <alignment horizontal="left"/>
    </xf>
    <xf numFmtId="0" fontId="0" fillId="3" borderId="0" xfId="0" applyFill="1" applyAlignment="1">
      <alignment wrapText="1"/>
    </xf>
    <xf numFmtId="0" fontId="19" fillId="0" borderId="12" xfId="0" applyFont="1" applyBorder="1" applyAlignment="1">
      <alignment horizontal="right" wrapText="1"/>
    </xf>
    <xf numFmtId="167" fontId="6" fillId="0" borderId="12" xfId="0" applyNumberFormat="1" applyFont="1" applyBorder="1" applyAlignment="1"/>
    <xf numFmtId="0" fontId="17" fillId="0" borderId="0" xfId="0" applyFont="1" applyAlignment="1"/>
    <xf numFmtId="167" fontId="6" fillId="3" borderId="12" xfId="0" applyNumberFormat="1" applyFont="1" applyFill="1" applyBorder="1" applyAlignment="1"/>
    <xf numFmtId="164" fontId="3" fillId="0" borderId="0" xfId="0" applyNumberFormat="1" applyFont="1" applyAlignment="1">
      <alignment horizontal="right"/>
    </xf>
    <xf numFmtId="167" fontId="3" fillId="2" borderId="0" xfId="0" applyNumberFormat="1" applyFont="1" applyFill="1" applyAlignment="1">
      <alignment horizontal="left"/>
    </xf>
    <xf numFmtId="167" fontId="6" fillId="2" borderId="12" xfId="0" applyNumberFormat="1" applyFont="1" applyFill="1" applyBorder="1" applyAlignment="1"/>
    <xf numFmtId="164" fontId="3" fillId="3" borderId="0" xfId="0" applyNumberFormat="1" applyFont="1" applyFill="1" applyAlignment="1">
      <alignment horizontal="right"/>
    </xf>
    <xf numFmtId="0" fontId="3" fillId="0" borderId="12" xfId="0" applyFont="1" applyBorder="1" applyAlignment="1">
      <alignment wrapText="1" indent="4"/>
    </xf>
    <xf numFmtId="0" fontId="3" fillId="3" borderId="0" xfId="0" applyFont="1" applyFill="1" applyAlignment="1">
      <alignment horizontal="left" indent="1"/>
    </xf>
    <xf numFmtId="164" fontId="6" fillId="3" borderId="0" xfId="0" applyNumberFormat="1" applyFont="1" applyFill="1" applyBorder="1" applyAlignment="1">
      <alignment horizontal="right"/>
    </xf>
    <xf numFmtId="0" fontId="3" fillId="2" borderId="0" xfId="0" applyFont="1" applyFill="1" applyAlignment="1">
      <alignment horizontal="left" indent="1"/>
    </xf>
    <xf numFmtId="173" fontId="16" fillId="0" borderId="0" xfId="2" applyNumberFormat="1" applyFont="1" applyFill="1" applyAlignment="1">
      <alignment horizontal="left"/>
    </xf>
    <xf numFmtId="0" fontId="16" fillId="0" borderId="0" xfId="0" applyFont="1" applyFill="1" applyAlignment="1">
      <alignment horizontal="left"/>
    </xf>
    <xf numFmtId="10" fontId="16" fillId="0" borderId="0" xfId="3" applyNumberFormat="1" applyFont="1" applyFill="1" applyAlignment="1"/>
    <xf numFmtId="165" fontId="16" fillId="0" borderId="0" xfId="0" applyNumberFormat="1" applyFont="1" applyFill="1" applyAlignment="1"/>
    <xf numFmtId="0" fontId="16" fillId="0" borderId="0" xfId="0" applyFont="1" applyFill="1" applyBorder="1" applyAlignment="1">
      <alignment horizontal="left"/>
    </xf>
    <xf numFmtId="168" fontId="6" fillId="0" borderId="12" xfId="0" applyNumberFormat="1" applyFont="1" applyBorder="1" applyAlignment="1"/>
    <xf numFmtId="0" fontId="16" fillId="0" borderId="12" xfId="0" applyFont="1" applyFill="1" applyBorder="1" applyAlignment="1">
      <alignment horizontal="left"/>
    </xf>
    <xf numFmtId="169" fontId="6" fillId="0" borderId="12" xfId="0" applyNumberFormat="1" applyFont="1" applyBorder="1" applyAlignment="1"/>
    <xf numFmtId="0" fontId="19" fillId="0" borderId="0" xfId="0" applyFont="1" applyAlignment="1">
      <alignment wrapText="1"/>
    </xf>
    <xf numFmtId="168" fontId="6" fillId="2" borderId="0" xfId="0" applyNumberFormat="1" applyFont="1" applyFill="1" applyAlignment="1"/>
    <xf numFmtId="168" fontId="6" fillId="2" borderId="12" xfId="0" applyNumberFormat="1" applyFont="1" applyFill="1" applyBorder="1" applyAlignment="1"/>
    <xf numFmtId="168" fontId="3" fillId="2" borderId="0" xfId="0" applyNumberFormat="1" applyFont="1" applyFill="1" applyAlignment="1">
      <alignment horizontal="left"/>
    </xf>
    <xf numFmtId="0" fontId="3" fillId="2" borderId="12" xfId="0" applyFont="1" applyFill="1" applyBorder="1" applyAlignment="1">
      <alignment horizontal="left"/>
    </xf>
    <xf numFmtId="0" fontId="3" fillId="2" borderId="0" xfId="0" applyFont="1" applyFill="1" applyBorder="1" applyAlignment="1">
      <alignment horizontal="left"/>
    </xf>
    <xf numFmtId="10" fontId="3" fillId="2" borderId="0" xfId="0" applyNumberFormat="1" applyFont="1" applyFill="1" applyAlignment="1">
      <alignment horizontal="right"/>
    </xf>
    <xf numFmtId="169" fontId="6" fillId="2" borderId="0" xfId="0" applyNumberFormat="1" applyFont="1" applyFill="1" applyAlignment="1"/>
    <xf numFmtId="168" fontId="6" fillId="2" borderId="0" xfId="0" applyNumberFormat="1" applyFont="1" applyFill="1" applyAlignment="1">
      <alignment horizontal="right"/>
    </xf>
    <xf numFmtId="169" fontId="6" fillId="2" borderId="12" xfId="0" applyNumberFormat="1" applyFont="1" applyFill="1" applyBorder="1" applyAlignment="1"/>
    <xf numFmtId="168" fontId="6" fillId="3" borderId="0" xfId="0" applyNumberFormat="1" applyFont="1" applyFill="1" applyAlignment="1"/>
    <xf numFmtId="168" fontId="6" fillId="3" borderId="12" xfId="0" applyNumberFormat="1" applyFont="1" applyFill="1" applyBorder="1" applyAlignment="1"/>
    <xf numFmtId="168" fontId="3" fillId="3" borderId="0" xfId="0" applyNumberFormat="1" applyFont="1" applyFill="1" applyAlignment="1">
      <alignment horizontal="left"/>
    </xf>
    <xf numFmtId="0" fontId="3" fillId="3" borderId="12" xfId="0" applyFont="1" applyFill="1" applyBorder="1" applyAlignment="1">
      <alignment horizontal="left"/>
    </xf>
    <xf numFmtId="0" fontId="3" fillId="3" borderId="0" xfId="0" applyFont="1" applyFill="1" applyBorder="1" applyAlignment="1">
      <alignment horizontal="left"/>
    </xf>
    <xf numFmtId="10" fontId="3" fillId="3" borderId="0" xfId="0" applyNumberFormat="1" applyFont="1" applyFill="1" applyAlignment="1">
      <alignment horizontal="right"/>
    </xf>
    <xf numFmtId="169" fontId="6" fillId="3" borderId="0" xfId="0" applyNumberFormat="1" applyFont="1" applyFill="1" applyAlignment="1"/>
    <xf numFmtId="168" fontId="6" fillId="3" borderId="0" xfId="0" applyNumberFormat="1" applyFont="1" applyFill="1" applyAlignment="1">
      <alignment horizontal="right"/>
    </xf>
    <xf numFmtId="37" fontId="6" fillId="3" borderId="0" xfId="0" applyNumberFormat="1" applyFont="1" applyFill="1" applyAlignment="1">
      <alignment horizontal="right"/>
    </xf>
    <xf numFmtId="169" fontId="6" fillId="3" borderId="12" xfId="0" applyNumberFormat="1" applyFont="1" applyFill="1" applyBorder="1" applyAlignment="1"/>
    <xf numFmtId="173" fontId="16" fillId="3" borderId="0" xfId="2" applyNumberFormat="1" applyFont="1" applyFill="1" applyAlignment="1">
      <alignment horizontal="left"/>
    </xf>
    <xf numFmtId="0" fontId="16" fillId="3" borderId="0" xfId="0" applyFont="1" applyFill="1" applyAlignment="1">
      <alignment horizontal="left"/>
    </xf>
    <xf numFmtId="0" fontId="16" fillId="3" borderId="12" xfId="0" applyFont="1" applyFill="1" applyBorder="1" applyAlignment="1">
      <alignment horizontal="left"/>
    </xf>
    <xf numFmtId="0" fontId="16" fillId="3" borderId="0" xfId="0" applyFont="1" applyFill="1" applyBorder="1" applyAlignment="1">
      <alignment horizontal="left"/>
    </xf>
    <xf numFmtId="10" fontId="16" fillId="3" borderId="0" xfId="3" applyNumberFormat="1" applyFont="1" applyFill="1" applyAlignment="1"/>
    <xf numFmtId="165" fontId="16" fillId="3" borderId="0" xfId="0" applyNumberFormat="1" applyFont="1" applyFill="1" applyAlignment="1"/>
    <xf numFmtId="170" fontId="6" fillId="0" borderId="12" xfId="0" applyNumberFormat="1" applyFont="1" applyBorder="1" applyAlignment="1"/>
    <xf numFmtId="170" fontId="6" fillId="3" borderId="0" xfId="0" applyNumberFormat="1" applyFont="1" applyFill="1" applyAlignment="1"/>
    <xf numFmtId="170" fontId="6" fillId="3" borderId="12" xfId="0" applyNumberFormat="1" applyFont="1" applyFill="1" applyBorder="1" applyAlignment="1"/>
    <xf numFmtId="170" fontId="3" fillId="3" borderId="0" xfId="0" applyNumberFormat="1" applyFont="1" applyFill="1" applyAlignment="1"/>
    <xf numFmtId="170" fontId="6" fillId="2" borderId="0" xfId="0" applyNumberFormat="1" applyFont="1" applyFill="1" applyAlignment="1"/>
    <xf numFmtId="170" fontId="6" fillId="2" borderId="12" xfId="0" applyNumberFormat="1" applyFont="1" applyFill="1" applyBorder="1" applyAlignment="1"/>
    <xf numFmtId="170" fontId="3" fillId="2" borderId="0" xfId="0" applyNumberFormat="1" applyFont="1" applyFill="1" applyAlignment="1"/>
    <xf numFmtId="172" fontId="16" fillId="0" borderId="0" xfId="3" applyNumberFormat="1" applyFont="1" applyFill="1" applyAlignment="1"/>
    <xf numFmtId="0" fontId="5" fillId="0" borderId="0" xfId="0" applyFont="1" applyBorder="1" applyAlignment="1">
      <alignment wrapText="1"/>
    </xf>
    <xf numFmtId="172" fontId="16" fillId="3" borderId="0" xfId="3" applyNumberFormat="1" applyFont="1" applyFill="1" applyAlignment="1"/>
    <xf numFmtId="0" fontId="21" fillId="0" borderId="0" xfId="0" applyFont="1" applyAlignment="1">
      <alignment vertical="top" wrapText="1"/>
    </xf>
    <xf numFmtId="0" fontId="3" fillId="0" borderId="13" xfId="0" applyFont="1" applyBorder="1" applyAlignment="1">
      <alignment wrapText="1"/>
    </xf>
    <xf numFmtId="0" fontId="3" fillId="0" borderId="13" xfId="0" applyFont="1" applyBorder="1" applyAlignment="1">
      <alignment horizontal="left"/>
    </xf>
    <xf numFmtId="164" fontId="6" fillId="3" borderId="13" xfId="0" applyNumberFormat="1" applyFont="1" applyFill="1" applyBorder="1" applyAlignment="1">
      <alignment horizontal="right"/>
    </xf>
    <xf numFmtId="164" fontId="6" fillId="2" borderId="13" xfId="0" applyNumberFormat="1" applyFont="1" applyFill="1" applyBorder="1" applyAlignment="1">
      <alignment horizontal="right"/>
    </xf>
    <xf numFmtId="164" fontId="6" fillId="0" borderId="13" xfId="0" applyNumberFormat="1" applyFont="1" applyBorder="1" applyAlignment="1">
      <alignment horizontal="right"/>
    </xf>
    <xf numFmtId="0" fontId="2" fillId="0" borderId="13" xfId="0" applyFont="1" applyBorder="1" applyAlignment="1">
      <alignment horizontal="right"/>
    </xf>
    <xf numFmtId="164" fontId="3" fillId="0" borderId="13" xfId="0" applyNumberFormat="1" applyFont="1" applyBorder="1" applyAlignment="1"/>
    <xf numFmtId="173" fontId="16" fillId="3" borderId="13" xfId="2" applyNumberFormat="1" applyFont="1" applyFill="1" applyBorder="1" applyAlignment="1"/>
    <xf numFmtId="173" fontId="16" fillId="0" borderId="13" xfId="2" applyNumberFormat="1" applyFont="1" applyFill="1" applyBorder="1" applyAlignment="1"/>
    <xf numFmtId="164" fontId="6" fillId="3" borderId="13" xfId="0" applyNumberFormat="1" applyFont="1" applyFill="1" applyBorder="1" applyAlignment="1"/>
    <xf numFmtId="164" fontId="6" fillId="2" borderId="13" xfId="0" applyNumberFormat="1" applyFont="1" applyFill="1" applyBorder="1" applyAlignment="1"/>
    <xf numFmtId="164" fontId="6" fillId="0" borderId="13" xfId="0" applyNumberFormat="1" applyFont="1" applyBorder="1" applyAlignment="1"/>
    <xf numFmtId="0" fontId="2" fillId="0" borderId="13" xfId="0" applyFont="1" applyBorder="1" applyAlignment="1">
      <alignment horizontal="left"/>
    </xf>
    <xf numFmtId="0" fontId="0" fillId="0" borderId="0" xfId="0" applyAlignment="1">
      <alignment wrapText="1"/>
    </xf>
    <xf numFmtId="0" fontId="3" fillId="0" borderId="14" xfId="0" applyFont="1" applyBorder="1" applyAlignment="1">
      <alignment wrapText="1"/>
    </xf>
    <xf numFmtId="0" fontId="3" fillId="0" borderId="14" xfId="0" applyFont="1" applyBorder="1" applyAlignment="1">
      <alignment horizontal="left"/>
    </xf>
    <xf numFmtId="164" fontId="6" fillId="3" borderId="14" xfId="0" applyNumberFormat="1" applyFont="1" applyFill="1" applyBorder="1" applyAlignment="1"/>
    <xf numFmtId="164" fontId="6" fillId="2" borderId="14" xfId="0" applyNumberFormat="1" applyFont="1" applyFill="1" applyBorder="1" applyAlignment="1"/>
    <xf numFmtId="164" fontId="6" fillId="0" borderId="14" xfId="0" applyNumberFormat="1" applyFont="1" applyBorder="1" applyAlignment="1"/>
    <xf numFmtId="164" fontId="3" fillId="0" borderId="14" xfId="0" applyNumberFormat="1" applyFont="1" applyBorder="1" applyAlignment="1"/>
    <xf numFmtId="0" fontId="16"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top" wrapText="1"/>
    </xf>
    <xf numFmtId="0" fontId="0" fillId="0" borderId="0" xfId="0" applyAlignment="1">
      <alignment wrapText="1"/>
    </xf>
    <xf numFmtId="0" fontId="1" fillId="0" borderId="0" xfId="0" applyFont="1" applyAlignment="1">
      <alignment horizontal="left"/>
    </xf>
    <xf numFmtId="0" fontId="3" fillId="0" borderId="0" xfId="0" applyFont="1" applyAlignment="1">
      <alignment horizontal="left" vertical="top"/>
    </xf>
    <xf numFmtId="0" fontId="16" fillId="0" borderId="0" xfId="0" applyFont="1" applyAlignment="1">
      <alignment horizontal="left"/>
    </xf>
    <xf numFmtId="0" fontId="16" fillId="0" borderId="3" xfId="0" applyFont="1" applyBorder="1" applyAlignment="1">
      <alignment vertical="top" wrapText="1"/>
    </xf>
    <xf numFmtId="0" fontId="1" fillId="0" borderId="9" xfId="0" applyFont="1" applyBorder="1" applyAlignment="1">
      <alignment horizontal="left"/>
    </xf>
    <xf numFmtId="0" fontId="3" fillId="0" borderId="4" xfId="0" applyFont="1" applyBorder="1" applyAlignment="1">
      <alignment vertical="top" wrapText="1"/>
    </xf>
    <xf numFmtId="0" fontId="1" fillId="0" borderId="10" xfId="0" applyFont="1" applyBorder="1" applyAlignment="1">
      <alignment horizontal="left"/>
    </xf>
    <xf numFmtId="0" fontId="3" fillId="0" borderId="5" xfId="0" applyFont="1" applyBorder="1" applyAlignment="1">
      <alignment vertical="top" wrapText="1"/>
    </xf>
    <xf numFmtId="0" fontId="1" fillId="0" borderId="11" xfId="0" applyFont="1" applyBorder="1" applyAlignment="1">
      <alignment horizontal="left"/>
    </xf>
    <xf numFmtId="0" fontId="3" fillId="0" borderId="3" xfId="0" applyFont="1" applyBorder="1" applyAlignment="1">
      <alignment vertical="top" wrapText="1"/>
    </xf>
    <xf numFmtId="0" fontId="1" fillId="0" borderId="6"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12" fillId="0" borderId="0" xfId="0" applyFont="1" applyAlignment="1">
      <alignment vertical="top" wrapText="1"/>
    </xf>
    <xf numFmtId="0" fontId="16" fillId="0" borderId="0" xfId="0" applyFont="1" applyAlignment="1">
      <alignment vertical="top" wrapText="1"/>
    </xf>
    <xf numFmtId="0" fontId="1" fillId="0" borderId="1" xfId="0" applyFont="1" applyBorder="1" applyAlignment="1">
      <alignment horizontal="left"/>
    </xf>
    <xf numFmtId="0" fontId="2" fillId="0" borderId="3" xfId="0" applyFont="1" applyBorder="1" applyAlignment="1">
      <alignment vertical="center" wrapText="1"/>
    </xf>
    <xf numFmtId="0" fontId="1" fillId="0" borderId="4" xfId="0" applyFont="1" applyBorder="1" applyAlignment="1">
      <alignment horizontal="left"/>
    </xf>
  </cellXfs>
  <cellStyles count="4">
    <cellStyle name="Comma" xfId="2" builtinId="3"/>
    <cellStyle name="Normal" xfId="0" builtinId="0"/>
    <cellStyle name="Normal 2" xfId="1"/>
    <cellStyle name="Percent" xfId="3" builtinId="5"/>
  </cellStyles>
  <dxfs count="0"/>
  <tableStyles count="0" defaultTableStyle="TableStyleMedium2" defaultPivotStyle="PivotStyleLight16"/>
  <colors>
    <mruColors>
      <color rgb="FF00A0B7"/>
      <color rgb="FFF2F2F2"/>
      <color rgb="FFDAEEF3"/>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12699</xdr:colOff>
      <xdr:row>0</xdr:row>
      <xdr:rowOff>0</xdr:rowOff>
    </xdr:from>
    <xdr:to>
      <xdr:col>14</xdr:col>
      <xdr:colOff>504824</xdr:colOff>
      <xdr:row>44</xdr:row>
      <xdr:rowOff>140970</xdr:rowOff>
    </xdr:to>
    <xdr:pic>
      <xdr:nvPicPr>
        <xdr:cNvPr id="2" name="Picture 1" descr="Cover.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99" y="0"/>
          <a:ext cx="9239885" cy="6572250"/>
        </a:xfrm>
        <a:prstGeom prst="rect">
          <a:avLst/>
        </a:prstGeom>
      </xdr:spPr>
    </xdr:pic>
    <xdr:clientData/>
  </xdr:twoCellAnchor>
  <xdr:twoCellAnchor>
    <xdr:from>
      <xdr:col>0</xdr:col>
      <xdr:colOff>514350</xdr:colOff>
      <xdr:row>0</xdr:row>
      <xdr:rowOff>9525</xdr:rowOff>
    </xdr:from>
    <xdr:to>
      <xdr:col>1</xdr:col>
      <xdr:colOff>463195</xdr:colOff>
      <xdr:row>0</xdr:row>
      <xdr:rowOff>136528</xdr:rowOff>
    </xdr:to>
    <xdr:sp macro="" textlink="">
      <xdr:nvSpPr>
        <xdr:cNvPr id="3" name="Arredondar Retângulo no Mesmo Canto Lateral 7"/>
        <xdr:cNvSpPr/>
      </xdr:nvSpPr>
      <xdr:spPr>
        <a:xfrm rot="10800000">
          <a:off x="514350" y="9525"/>
          <a:ext cx="596545" cy="127003"/>
        </a:xfrm>
        <a:prstGeom prst="round2SameRect">
          <a:avLst>
            <a:gd name="adj1" fmla="val 33214"/>
            <a:gd name="adj2" fmla="val 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latin typeface="Arial"/>
          </a:endParaRPr>
        </a:p>
      </xdr:txBody>
    </xdr:sp>
    <xdr:clientData/>
  </xdr:twoCellAnchor>
  <xdr:twoCellAnchor editAs="oneCell">
    <xdr:from>
      <xdr:col>10</xdr:col>
      <xdr:colOff>76200</xdr:colOff>
      <xdr:row>40</xdr:row>
      <xdr:rowOff>123825</xdr:rowOff>
    </xdr:from>
    <xdr:to>
      <xdr:col>13</xdr:col>
      <xdr:colOff>190500</xdr:colOff>
      <xdr:row>44</xdr:row>
      <xdr:rowOff>90297</xdr:rowOff>
    </xdr:to>
    <xdr:pic>
      <xdr:nvPicPr>
        <xdr:cNvPr id="4" name="Picture 3" descr="Rogers_RedTab_Logo.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53200" y="5975985"/>
          <a:ext cx="2057400" cy="545592"/>
        </a:xfrm>
        <a:prstGeom prst="rect">
          <a:avLst/>
        </a:prstGeom>
      </xdr:spPr>
    </xdr:pic>
    <xdr:clientData/>
  </xdr:twoCellAnchor>
  <xdr:twoCellAnchor>
    <xdr:from>
      <xdr:col>7</xdr:col>
      <xdr:colOff>377190</xdr:colOff>
      <xdr:row>12</xdr:row>
      <xdr:rowOff>28575</xdr:rowOff>
    </xdr:from>
    <xdr:to>
      <xdr:col>14</xdr:col>
      <xdr:colOff>200025</xdr:colOff>
      <xdr:row>21</xdr:row>
      <xdr:rowOff>142766</xdr:rowOff>
    </xdr:to>
    <xdr:sp macro="" textlink="">
      <xdr:nvSpPr>
        <xdr:cNvPr id="5" name="TextBox 4"/>
        <xdr:cNvSpPr txBox="1"/>
      </xdr:nvSpPr>
      <xdr:spPr>
        <a:xfrm>
          <a:off x="4911090" y="1765935"/>
          <a:ext cx="4036695" cy="141721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90000"/>
            </a:lnSpc>
          </a:pPr>
          <a:r>
            <a:rPr lang="en-US" sz="3500" b="1">
              <a:solidFill>
                <a:srgbClr val="DA291C"/>
              </a:solidFill>
              <a:latin typeface="Arial" panose="020B0604020202020204" pitchFamily="34" charset="0"/>
              <a:cs typeface="Arial" panose="020B0604020202020204" pitchFamily="34" charset="0"/>
            </a:rPr>
            <a:t>Supplemental Financial </a:t>
          </a:r>
        </a:p>
        <a:p>
          <a:pPr>
            <a:lnSpc>
              <a:spcPct val="90000"/>
            </a:lnSpc>
          </a:pPr>
          <a:r>
            <a:rPr lang="en-US" sz="3500" b="1">
              <a:solidFill>
                <a:srgbClr val="DA291C"/>
              </a:solidFill>
              <a:latin typeface="Arial" panose="020B0604020202020204" pitchFamily="34" charset="0"/>
              <a:cs typeface="Arial" panose="020B0604020202020204" pitchFamily="34" charset="0"/>
            </a:rPr>
            <a:t>Information</a:t>
          </a:r>
        </a:p>
      </xdr:txBody>
    </xdr:sp>
    <xdr:clientData/>
  </xdr:twoCellAnchor>
  <xdr:twoCellAnchor>
    <xdr:from>
      <xdr:col>7</xdr:col>
      <xdr:colOff>384810</xdr:colOff>
      <xdr:row>22</xdr:row>
      <xdr:rowOff>123825</xdr:rowOff>
    </xdr:from>
    <xdr:to>
      <xdr:col>14</xdr:col>
      <xdr:colOff>91440</xdr:colOff>
      <xdr:row>25</xdr:row>
      <xdr:rowOff>106202</xdr:rowOff>
    </xdr:to>
    <xdr:sp macro="" textlink="">
      <xdr:nvSpPr>
        <xdr:cNvPr id="6" name="TextBox 5"/>
        <xdr:cNvSpPr txBox="1"/>
      </xdr:nvSpPr>
      <xdr:spPr>
        <a:xfrm>
          <a:off x="4918710" y="3308985"/>
          <a:ext cx="3920490" cy="4167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200">
              <a:solidFill>
                <a:srgbClr val="323232"/>
              </a:solidFill>
              <a:latin typeface="Arial" panose="020B0604020202020204" pitchFamily="34" charset="0"/>
              <a:cs typeface="Arial" panose="020B0604020202020204" pitchFamily="34" charset="0"/>
            </a:rPr>
            <a:t>Second Quarter 2017</a:t>
          </a:r>
        </a:p>
      </xdr:txBody>
    </xdr:sp>
    <xdr:clientData/>
  </xdr:twoCellAnchor>
  <xdr:twoCellAnchor editAs="oneCell">
    <xdr:from>
      <xdr:col>8</xdr:col>
      <xdr:colOff>238125</xdr:colOff>
      <xdr:row>30</xdr:row>
      <xdr:rowOff>66675</xdr:rowOff>
    </xdr:from>
    <xdr:to>
      <xdr:col>10</xdr:col>
      <xdr:colOff>273177</xdr:colOff>
      <xdr:row>31</xdr:row>
      <xdr:rowOff>112395</xdr:rowOff>
    </xdr:to>
    <xdr:pic>
      <xdr:nvPicPr>
        <xdr:cNvPr id="7" name="Picture 6" descr="TSX.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19725" y="4410075"/>
          <a:ext cx="1330452" cy="190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7:A46"/>
  <sheetViews>
    <sheetView showGridLines="0" tabSelected="1" view="pageBreakPreview" zoomScaleNormal="100" zoomScaleSheetLayoutView="100" workbookViewId="0"/>
  </sheetViews>
  <sheetFormatPr defaultColWidth="8.77734375" defaultRowHeight="11.4" x14ac:dyDescent="0.2"/>
  <cols>
    <col min="1" max="13" width="9.44140625" style="59" customWidth="1"/>
    <col min="14" max="14" width="4.77734375" style="59" customWidth="1"/>
    <col min="15" max="20" width="9.44140625" style="59" customWidth="1"/>
    <col min="21" max="16384" width="8.77734375" style="59"/>
  </cols>
  <sheetData>
    <row r="37" ht="16.5" customHeight="1" x14ac:dyDescent="0.2"/>
    <row r="46" ht="8.25" customHeight="1" x14ac:dyDescent="0.2"/>
  </sheetData>
  <printOptions horizontalCentered="1" verticalCentered="1"/>
  <pageMargins left="0" right="0" top="0" bottom="0" header="0.31496062992125984" footer="0.31496062992125984"/>
  <pageSetup orientation="landscape" r:id="rId1"/>
  <headerFooter differentFirst="1">
    <oddFooter>&amp;R Rogers Communications Inc.
Supplemental Financial Information -  Second Quarter 2016</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zoomScaleNormal="100" workbookViewId="0"/>
  </sheetViews>
  <sheetFormatPr defaultColWidth="21.44140625" defaultRowHeight="13.2" x14ac:dyDescent="0.25"/>
  <cols>
    <col min="1" max="1" width="43" customWidth="1"/>
    <col min="2" max="2" width="1.77734375" customWidth="1"/>
    <col min="3" max="3" width="12.44140625" customWidth="1"/>
    <col min="4" max="5" width="10.77734375" customWidth="1"/>
    <col min="6" max="6" width="1.77734375" customWidth="1"/>
    <col min="7" max="11" width="10.77734375" customWidth="1"/>
    <col min="12" max="12" width="1.77734375" customWidth="1"/>
    <col min="13" max="15" width="10.77734375" customWidth="1"/>
  </cols>
  <sheetData>
    <row r="1" spans="1:16" x14ac:dyDescent="0.25">
      <c r="A1" s="2" t="s">
        <v>0</v>
      </c>
      <c r="B1" s="3"/>
      <c r="C1" s="3"/>
      <c r="D1" s="3"/>
      <c r="E1" s="3"/>
      <c r="F1" s="3"/>
      <c r="G1" s="3"/>
      <c r="H1" s="3"/>
      <c r="I1" s="3"/>
      <c r="J1" s="3"/>
      <c r="K1" s="3"/>
      <c r="L1" s="3"/>
    </row>
    <row r="2" spans="1:16" x14ac:dyDescent="0.25">
      <c r="A2" s="2" t="s">
        <v>14</v>
      </c>
      <c r="B2" s="3"/>
      <c r="C2" s="3"/>
      <c r="D2" s="3"/>
      <c r="E2" s="3"/>
      <c r="F2" s="3"/>
      <c r="G2" s="3"/>
      <c r="H2" s="3"/>
      <c r="I2" s="3"/>
      <c r="J2" s="3"/>
      <c r="K2" s="3"/>
      <c r="L2" s="3"/>
    </row>
    <row r="3" spans="1:16" x14ac:dyDescent="0.25">
      <c r="A3" s="2" t="s">
        <v>2</v>
      </c>
      <c r="B3" s="3"/>
      <c r="C3" s="3"/>
      <c r="D3" s="3"/>
      <c r="E3" s="3"/>
      <c r="F3" s="3"/>
      <c r="G3" s="3"/>
      <c r="H3" s="3"/>
      <c r="I3" s="3"/>
      <c r="J3" s="3"/>
      <c r="K3" s="3"/>
      <c r="L3" s="3"/>
    </row>
    <row r="4" spans="1:16" x14ac:dyDescent="0.25">
      <c r="A4" s="3"/>
      <c r="B4" s="3"/>
      <c r="C4" s="4"/>
      <c r="D4" s="5"/>
      <c r="E4" s="5"/>
      <c r="F4" s="3"/>
      <c r="G4" s="4"/>
      <c r="H4" s="31"/>
      <c r="I4" s="3"/>
      <c r="J4" s="3"/>
      <c r="K4" s="3"/>
      <c r="L4" s="3"/>
    </row>
    <row r="5" spans="1:16" ht="26.4" x14ac:dyDescent="0.25">
      <c r="A5" s="98" t="s">
        <v>107</v>
      </c>
      <c r="B5" s="99"/>
      <c r="C5" s="100" t="s">
        <v>197</v>
      </c>
      <c r="D5" s="101" t="s">
        <v>4</v>
      </c>
      <c r="E5" s="101" t="s">
        <v>5</v>
      </c>
      <c r="F5" s="102"/>
      <c r="G5" s="100" t="s">
        <v>198</v>
      </c>
      <c r="H5" s="101" t="s">
        <v>6</v>
      </c>
      <c r="I5" s="101" t="s">
        <v>7</v>
      </c>
      <c r="J5" s="101" t="s">
        <v>8</v>
      </c>
      <c r="K5" s="101" t="s">
        <v>9</v>
      </c>
      <c r="L5" s="102"/>
      <c r="M5" s="100" t="s">
        <v>199</v>
      </c>
      <c r="N5" s="143" t="s">
        <v>195</v>
      </c>
      <c r="O5" s="143" t="s">
        <v>190</v>
      </c>
    </row>
    <row r="6" spans="1:16" x14ac:dyDescent="0.25">
      <c r="A6" s="3"/>
      <c r="B6" s="3"/>
      <c r="C6" s="89"/>
      <c r="D6" s="84"/>
      <c r="E6" s="3"/>
      <c r="F6" s="3"/>
      <c r="G6" s="89"/>
      <c r="H6" s="3"/>
      <c r="I6" s="3"/>
      <c r="J6" s="3"/>
      <c r="K6" s="3"/>
      <c r="L6" s="3"/>
      <c r="M6" s="142"/>
    </row>
    <row r="7" spans="1:16" x14ac:dyDescent="0.25">
      <c r="A7" s="8" t="s">
        <v>11</v>
      </c>
      <c r="B7" s="3"/>
      <c r="C7" s="89"/>
      <c r="D7" s="84"/>
      <c r="E7" s="3"/>
      <c r="F7" s="3"/>
      <c r="G7" s="89"/>
      <c r="H7" s="3"/>
      <c r="I7" s="3"/>
      <c r="J7" s="3"/>
      <c r="K7" s="3"/>
      <c r="L7" s="3"/>
      <c r="M7" s="142"/>
    </row>
    <row r="8" spans="1:16" x14ac:dyDescent="0.25">
      <c r="A8" s="9" t="s">
        <v>136</v>
      </c>
      <c r="B8" s="3"/>
      <c r="C8" s="190">
        <v>157</v>
      </c>
      <c r="D8" s="193">
        <v>79</v>
      </c>
      <c r="E8" s="44">
        <v>78</v>
      </c>
      <c r="F8" s="44"/>
      <c r="G8" s="190">
        <v>307</v>
      </c>
      <c r="H8" s="44">
        <v>77</v>
      </c>
      <c r="I8" s="44">
        <v>77</v>
      </c>
      <c r="J8" s="44">
        <v>78</v>
      </c>
      <c r="K8" s="44">
        <v>75</v>
      </c>
      <c r="L8" s="3"/>
      <c r="M8" s="115">
        <v>288</v>
      </c>
      <c r="N8" s="118">
        <v>74</v>
      </c>
      <c r="O8" s="118">
        <v>71</v>
      </c>
      <c r="P8" s="3"/>
    </row>
    <row r="9" spans="1:16" x14ac:dyDescent="0.25">
      <c r="A9" s="110" t="s">
        <v>137</v>
      </c>
      <c r="B9" s="99"/>
      <c r="C9" s="191">
        <v>30</v>
      </c>
      <c r="D9" s="194">
        <v>15</v>
      </c>
      <c r="E9" s="189">
        <v>15</v>
      </c>
      <c r="F9" s="189"/>
      <c r="G9" s="191">
        <v>71</v>
      </c>
      <c r="H9" s="189">
        <v>17</v>
      </c>
      <c r="I9" s="189">
        <v>17</v>
      </c>
      <c r="J9" s="189">
        <v>17</v>
      </c>
      <c r="K9" s="189">
        <v>20</v>
      </c>
      <c r="L9" s="99"/>
      <c r="M9" s="133">
        <v>85</v>
      </c>
      <c r="N9" s="122">
        <v>20</v>
      </c>
      <c r="O9" s="122">
        <v>22</v>
      </c>
      <c r="P9" s="3"/>
    </row>
    <row r="10" spans="1:16" x14ac:dyDescent="0.25">
      <c r="A10" s="93" t="s">
        <v>108</v>
      </c>
      <c r="B10" s="3"/>
      <c r="C10" s="190">
        <f>SUM(C8:C9)</f>
        <v>187</v>
      </c>
      <c r="D10" s="193">
        <f>SUM(D8:D9)</f>
        <v>94</v>
      </c>
      <c r="E10" s="44">
        <v>93</v>
      </c>
      <c r="F10" s="44"/>
      <c r="G10" s="190">
        <f>SUM(G8:G9)</f>
        <v>378</v>
      </c>
      <c r="H10" s="44">
        <f>SUM(H8:H9)</f>
        <v>94</v>
      </c>
      <c r="I10" s="44">
        <f>SUM(I8:I9)</f>
        <v>94</v>
      </c>
      <c r="J10" s="44">
        <f>SUM(J8:J9)</f>
        <v>95</v>
      </c>
      <c r="K10" s="44">
        <f>SUM(K8:K9)</f>
        <v>95</v>
      </c>
      <c r="L10" s="3"/>
      <c r="M10" s="115">
        <f>SUM(M8:M9)</f>
        <v>373</v>
      </c>
      <c r="N10" s="118">
        <f>SUM(N8:N9)</f>
        <v>94</v>
      </c>
      <c r="O10" s="118">
        <f>SUM(O8:O9)</f>
        <v>93</v>
      </c>
      <c r="P10" s="3"/>
    </row>
    <row r="11" spans="1:16" x14ac:dyDescent="0.25">
      <c r="A11" s="110" t="s">
        <v>109</v>
      </c>
      <c r="B11" s="99"/>
      <c r="C11" s="191">
        <v>4</v>
      </c>
      <c r="D11" s="194">
        <v>2</v>
      </c>
      <c r="E11" s="189">
        <v>2</v>
      </c>
      <c r="F11" s="189"/>
      <c r="G11" s="191">
        <v>6</v>
      </c>
      <c r="H11" s="189">
        <v>2</v>
      </c>
      <c r="I11" s="189">
        <v>1</v>
      </c>
      <c r="J11" s="189">
        <v>2</v>
      </c>
      <c r="K11" s="189">
        <v>1</v>
      </c>
      <c r="L11" s="99"/>
      <c r="M11" s="133">
        <v>4</v>
      </c>
      <c r="N11" s="122">
        <v>1</v>
      </c>
      <c r="O11" s="122">
        <v>1</v>
      </c>
      <c r="P11" s="3"/>
    </row>
    <row r="12" spans="1:16" x14ac:dyDescent="0.25">
      <c r="A12" s="98" t="s">
        <v>11</v>
      </c>
      <c r="B12" s="99"/>
      <c r="C12" s="191">
        <f>+C11+C10</f>
        <v>191</v>
      </c>
      <c r="D12" s="194">
        <f>+D11+D10</f>
        <v>96</v>
      </c>
      <c r="E12" s="189">
        <v>95</v>
      </c>
      <c r="F12" s="189"/>
      <c r="G12" s="191">
        <f>+G11+G10</f>
        <v>384</v>
      </c>
      <c r="H12" s="189">
        <f>+H11+H10</f>
        <v>96</v>
      </c>
      <c r="I12" s="189">
        <f>+I11+I10</f>
        <v>95</v>
      </c>
      <c r="J12" s="189">
        <f>SUM(J10:J11)</f>
        <v>97</v>
      </c>
      <c r="K12" s="189">
        <f>SUM(K10:K11)</f>
        <v>96</v>
      </c>
      <c r="L12" s="99"/>
      <c r="M12" s="133">
        <f>SUM(M10:M11)</f>
        <v>377</v>
      </c>
      <c r="N12" s="122">
        <f>SUM(N10:N11)</f>
        <v>95</v>
      </c>
      <c r="O12" s="122">
        <f>SUM(O10:O11)</f>
        <v>94</v>
      </c>
      <c r="P12" s="3"/>
    </row>
    <row r="13" spans="1:16" x14ac:dyDescent="0.25">
      <c r="A13" s="17"/>
      <c r="B13" s="3"/>
      <c r="C13" s="190"/>
      <c r="D13" s="193"/>
      <c r="E13" s="44"/>
      <c r="F13" s="44"/>
      <c r="G13" s="190"/>
      <c r="H13" s="44"/>
      <c r="I13" s="44"/>
      <c r="J13" s="44"/>
      <c r="K13" s="44"/>
      <c r="L13" s="3"/>
      <c r="M13" s="183"/>
      <c r="N13" s="155"/>
      <c r="O13" s="155"/>
      <c r="P13" s="3"/>
    </row>
    <row r="14" spans="1:16" x14ac:dyDescent="0.25">
      <c r="A14" s="98" t="s">
        <v>110</v>
      </c>
      <c r="B14" s="99"/>
      <c r="C14" s="191">
        <v>128</v>
      </c>
      <c r="D14" s="194">
        <v>64</v>
      </c>
      <c r="E14" s="189">
        <v>64</v>
      </c>
      <c r="F14" s="189"/>
      <c r="G14" s="191">
        <v>261</v>
      </c>
      <c r="H14" s="189">
        <v>66</v>
      </c>
      <c r="I14" s="189">
        <v>64</v>
      </c>
      <c r="J14" s="189">
        <v>66</v>
      </c>
      <c r="K14" s="189">
        <v>65</v>
      </c>
      <c r="L14" s="99"/>
      <c r="M14" s="133">
        <v>261</v>
      </c>
      <c r="N14" s="122">
        <v>65</v>
      </c>
      <c r="O14" s="122">
        <v>63</v>
      </c>
      <c r="P14" s="3"/>
    </row>
    <row r="15" spans="1:16" x14ac:dyDescent="0.25">
      <c r="A15" s="3"/>
      <c r="B15" s="3"/>
      <c r="C15" s="190"/>
      <c r="D15" s="193"/>
      <c r="E15" s="44"/>
      <c r="F15" s="44"/>
      <c r="G15" s="190"/>
      <c r="H15" s="44"/>
      <c r="I15" s="44"/>
      <c r="J15" s="44"/>
      <c r="K15" s="44"/>
      <c r="L15" s="3"/>
      <c r="M15" s="183"/>
      <c r="N15" s="155"/>
      <c r="O15" s="155"/>
      <c r="P15" s="3"/>
    </row>
    <row r="16" spans="1:16" x14ac:dyDescent="0.25">
      <c r="A16" s="98" t="s">
        <v>113</v>
      </c>
      <c r="B16" s="99"/>
      <c r="C16" s="191">
        <f>C12-C14</f>
        <v>63</v>
      </c>
      <c r="D16" s="194">
        <f>D12-D14</f>
        <v>32</v>
      </c>
      <c r="E16" s="189">
        <v>31</v>
      </c>
      <c r="F16" s="189"/>
      <c r="G16" s="191">
        <f>G12-G14</f>
        <v>123</v>
      </c>
      <c r="H16" s="189">
        <f>H12-H14</f>
        <v>30</v>
      </c>
      <c r="I16" s="189">
        <f>I12-I14</f>
        <v>31</v>
      </c>
      <c r="J16" s="189">
        <f>J12-J14</f>
        <v>31</v>
      </c>
      <c r="K16" s="189">
        <f>K12-K14</f>
        <v>31</v>
      </c>
      <c r="L16" s="99"/>
      <c r="M16" s="133">
        <f>M12-M14</f>
        <v>116</v>
      </c>
      <c r="N16" s="122">
        <f>N12-N14</f>
        <v>30</v>
      </c>
      <c r="O16" s="122">
        <f>O12-O14</f>
        <v>31</v>
      </c>
      <c r="P16" s="3"/>
    </row>
    <row r="17" spans="1:16" x14ac:dyDescent="0.25">
      <c r="A17" s="3"/>
      <c r="B17" s="3"/>
      <c r="C17" s="89"/>
      <c r="D17" s="84"/>
      <c r="E17" s="3"/>
      <c r="F17" s="3"/>
      <c r="G17" s="89"/>
      <c r="H17" s="3"/>
      <c r="I17" s="3"/>
      <c r="J17" s="3"/>
      <c r="K17" s="3"/>
      <c r="L17" s="3"/>
      <c r="M17" s="184"/>
      <c r="N17" s="156"/>
      <c r="O17" s="156"/>
      <c r="P17" s="3"/>
    </row>
    <row r="18" spans="1:16" x14ac:dyDescent="0.25">
      <c r="A18" s="8" t="s">
        <v>125</v>
      </c>
      <c r="B18" s="3"/>
      <c r="C18" s="131">
        <v>0.33</v>
      </c>
      <c r="D18" s="137">
        <v>0.33300000000000002</v>
      </c>
      <c r="E18" s="74">
        <v>0.32600000000000001</v>
      </c>
      <c r="F18" s="74"/>
      <c r="G18" s="131">
        <v>0.32</v>
      </c>
      <c r="H18" s="74">
        <v>0.313</v>
      </c>
      <c r="I18" s="74">
        <v>0.32600000000000001</v>
      </c>
      <c r="J18" s="74">
        <v>0.32</v>
      </c>
      <c r="K18" s="74">
        <v>0.32300000000000001</v>
      </c>
      <c r="L18" s="3"/>
      <c r="M18" s="117">
        <v>0.308</v>
      </c>
      <c r="N18" s="120">
        <v>0.316</v>
      </c>
      <c r="O18" s="120">
        <v>0.33</v>
      </c>
      <c r="P18" s="3"/>
    </row>
    <row r="19" spans="1:16" x14ac:dyDescent="0.25">
      <c r="A19" s="98" t="s">
        <v>33</v>
      </c>
      <c r="B19" s="99"/>
      <c r="C19" s="191">
        <v>60</v>
      </c>
      <c r="D19" s="194">
        <v>31</v>
      </c>
      <c r="E19" s="189">
        <v>29</v>
      </c>
      <c r="F19" s="189"/>
      <c r="G19" s="191">
        <v>146</v>
      </c>
      <c r="H19" s="189">
        <v>37</v>
      </c>
      <c r="I19" s="189">
        <v>33</v>
      </c>
      <c r="J19" s="189">
        <v>38</v>
      </c>
      <c r="K19" s="189">
        <v>38</v>
      </c>
      <c r="L19" s="99"/>
      <c r="M19" s="133">
        <v>187</v>
      </c>
      <c r="N19" s="122">
        <v>65</v>
      </c>
      <c r="O19" s="122">
        <v>41</v>
      </c>
      <c r="P19" s="3"/>
    </row>
    <row r="20" spans="1:16" x14ac:dyDescent="0.25">
      <c r="A20" s="3"/>
      <c r="B20" s="3"/>
      <c r="C20" s="3"/>
      <c r="D20" s="3"/>
      <c r="E20" s="3"/>
      <c r="F20" s="3"/>
      <c r="G20" s="3"/>
      <c r="H20" s="3"/>
      <c r="I20" s="3"/>
      <c r="J20" s="3"/>
      <c r="K20" s="3"/>
      <c r="L20" s="3"/>
    </row>
    <row r="21" spans="1:16" ht="15.6" x14ac:dyDescent="0.25">
      <c r="A21" s="226" t="s">
        <v>196</v>
      </c>
      <c r="B21" s="226"/>
      <c r="C21" s="226"/>
      <c r="D21" s="226"/>
      <c r="E21" s="226"/>
      <c r="F21" s="226"/>
      <c r="G21" s="226"/>
      <c r="H21" s="226"/>
      <c r="I21" s="226"/>
      <c r="J21" s="226"/>
      <c r="K21" s="226"/>
      <c r="L21" s="226"/>
      <c r="M21" s="226"/>
      <c r="N21" s="226"/>
      <c r="O21" s="226"/>
    </row>
    <row r="22" spans="1:16" x14ac:dyDescent="0.25">
      <c r="A22" s="3"/>
      <c r="B22" s="3"/>
      <c r="C22" s="3"/>
      <c r="D22" s="3"/>
      <c r="E22" s="3"/>
      <c r="F22" s="3"/>
      <c r="G22" s="3"/>
      <c r="H22" s="3"/>
      <c r="I22" s="3"/>
      <c r="J22" s="3"/>
      <c r="K22" s="3"/>
      <c r="L22" s="3"/>
    </row>
  </sheetData>
  <mergeCells count="1">
    <mergeCell ref="A21:O21"/>
  </mergeCells>
  <pageMargins left="0.7" right="0.7" top="0.75" bottom="0.75" header="0.3" footer="0.3"/>
  <pageSetup scale="66" fitToWidth="0" orientation="landscape" r:id="rId1"/>
  <headerFooter>
    <oddFooter>&amp;C&amp;"Arial,Regular"&amp;P&amp;R&amp;"Arial,Regular"Rogers Communications Inc.
Supplemental Financial Information - Second Quarter 2017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zoomScaleNormal="100" workbookViewId="0"/>
  </sheetViews>
  <sheetFormatPr defaultColWidth="21.44140625" defaultRowHeight="13.2" x14ac:dyDescent="0.25"/>
  <cols>
    <col min="1" max="1" width="43" customWidth="1"/>
    <col min="2" max="2" width="1.77734375" customWidth="1"/>
    <col min="3" max="3" width="12.44140625" customWidth="1"/>
    <col min="4" max="5" width="10.77734375" customWidth="1"/>
    <col min="6" max="6" width="1.77734375" customWidth="1"/>
    <col min="7" max="11" width="10.77734375" customWidth="1"/>
    <col min="12" max="12" width="1.77734375" customWidth="1"/>
    <col min="13" max="15" width="10.77734375" customWidth="1"/>
  </cols>
  <sheetData>
    <row r="1" spans="1:15" x14ac:dyDescent="0.25">
      <c r="A1" s="2" t="s">
        <v>0</v>
      </c>
      <c r="B1" s="3"/>
      <c r="C1" s="3"/>
      <c r="D1" s="3"/>
      <c r="E1" s="3"/>
      <c r="F1" s="3"/>
      <c r="G1" s="3"/>
      <c r="H1" s="3"/>
      <c r="I1" s="3"/>
      <c r="J1" s="3"/>
      <c r="K1" s="3"/>
      <c r="L1" s="3"/>
    </row>
    <row r="2" spans="1:15" x14ac:dyDescent="0.25">
      <c r="A2" s="2" t="s">
        <v>15</v>
      </c>
      <c r="B2" s="3"/>
      <c r="C2" s="3"/>
      <c r="D2" s="3"/>
      <c r="E2" s="3"/>
      <c r="F2" s="3"/>
      <c r="G2" s="3"/>
      <c r="H2" s="3"/>
      <c r="I2" s="3"/>
      <c r="J2" s="3"/>
      <c r="K2" s="3"/>
      <c r="L2" s="3"/>
    </row>
    <row r="3" spans="1:15" x14ac:dyDescent="0.25">
      <c r="A3" s="2" t="s">
        <v>2</v>
      </c>
      <c r="B3" s="3"/>
      <c r="C3" s="3"/>
      <c r="D3" s="3"/>
      <c r="E3" s="3"/>
      <c r="F3" s="3"/>
      <c r="G3" s="3"/>
      <c r="H3" s="3"/>
      <c r="I3" s="3"/>
      <c r="J3" s="3"/>
      <c r="K3" s="3"/>
      <c r="L3" s="3"/>
    </row>
    <row r="4" spans="1:15" x14ac:dyDescent="0.25">
      <c r="A4" s="3"/>
      <c r="B4" s="3"/>
      <c r="C4" s="4"/>
      <c r="D4" s="5"/>
      <c r="E4" s="5"/>
      <c r="F4" s="3"/>
      <c r="G4" s="4"/>
      <c r="H4" s="3"/>
      <c r="I4" s="3"/>
      <c r="J4" s="3"/>
      <c r="K4" s="3"/>
      <c r="L4" s="3"/>
    </row>
    <row r="5" spans="1:15" ht="26.4" x14ac:dyDescent="0.25">
      <c r="A5" s="98" t="s">
        <v>107</v>
      </c>
      <c r="B5" s="99"/>
      <c r="C5" s="100" t="s">
        <v>197</v>
      </c>
      <c r="D5" s="101" t="s">
        <v>4</v>
      </c>
      <c r="E5" s="101" t="s">
        <v>5</v>
      </c>
      <c r="F5" s="102"/>
      <c r="G5" s="100" t="s">
        <v>198</v>
      </c>
      <c r="H5" s="101" t="s">
        <v>6</v>
      </c>
      <c r="I5" s="101" t="s">
        <v>7</v>
      </c>
      <c r="J5" s="101" t="s">
        <v>8</v>
      </c>
      <c r="K5" s="101" t="s">
        <v>9</v>
      </c>
      <c r="L5" s="102"/>
      <c r="M5" s="100" t="s">
        <v>199</v>
      </c>
      <c r="N5" s="143" t="s">
        <v>189</v>
      </c>
      <c r="O5" s="143" t="s">
        <v>190</v>
      </c>
    </row>
    <row r="6" spans="1:15" x14ac:dyDescent="0.25">
      <c r="A6" s="197" t="s">
        <v>10</v>
      </c>
      <c r="B6" s="3"/>
      <c r="C6" s="89"/>
      <c r="D6" s="84"/>
      <c r="E6" s="3"/>
      <c r="F6" s="3"/>
      <c r="G6" s="89"/>
      <c r="H6" s="3"/>
      <c r="I6" s="3"/>
      <c r="J6" s="3"/>
      <c r="K6" s="3"/>
      <c r="L6" s="3"/>
      <c r="M6" s="142"/>
    </row>
    <row r="7" spans="1:15" x14ac:dyDescent="0.25">
      <c r="A7" s="8" t="s">
        <v>11</v>
      </c>
      <c r="B7" s="3"/>
      <c r="C7" s="190">
        <v>1111</v>
      </c>
      <c r="D7" s="193">
        <v>637</v>
      </c>
      <c r="E7" s="44">
        <v>474</v>
      </c>
      <c r="F7" s="44"/>
      <c r="G7" s="190">
        <v>2146</v>
      </c>
      <c r="H7" s="44">
        <v>550</v>
      </c>
      <c r="I7" s="44">
        <v>533</v>
      </c>
      <c r="J7" s="44">
        <v>615</v>
      </c>
      <c r="K7" s="44">
        <v>448</v>
      </c>
      <c r="L7" s="3"/>
      <c r="M7" s="115">
        <v>2079</v>
      </c>
      <c r="N7" s="118">
        <v>560</v>
      </c>
      <c r="O7" s="118">
        <v>473</v>
      </c>
    </row>
    <row r="8" spans="1:15" x14ac:dyDescent="0.25">
      <c r="A8" s="98" t="s">
        <v>110</v>
      </c>
      <c r="B8" s="99"/>
      <c r="C8" s="191">
        <v>1076</v>
      </c>
      <c r="D8" s="194">
        <v>574</v>
      </c>
      <c r="E8" s="189">
        <v>502</v>
      </c>
      <c r="F8" s="189"/>
      <c r="G8" s="191">
        <v>1977</v>
      </c>
      <c r="H8" s="189">
        <v>501</v>
      </c>
      <c r="I8" s="189">
        <v>454</v>
      </c>
      <c r="J8" s="189">
        <v>525</v>
      </c>
      <c r="K8" s="189">
        <v>497</v>
      </c>
      <c r="L8" s="99"/>
      <c r="M8" s="133">
        <v>1907</v>
      </c>
      <c r="N8" s="122">
        <v>504</v>
      </c>
      <c r="O8" s="122">
        <v>415</v>
      </c>
    </row>
    <row r="9" spans="1:15" x14ac:dyDescent="0.25">
      <c r="A9" s="3"/>
      <c r="B9" s="3"/>
      <c r="C9" s="89"/>
      <c r="D9" s="84"/>
      <c r="E9" s="3"/>
      <c r="F9" s="3"/>
      <c r="G9" s="89"/>
      <c r="H9" s="3"/>
      <c r="I9" s="3"/>
      <c r="J9" s="3"/>
      <c r="K9" s="3"/>
      <c r="L9" s="3"/>
      <c r="M9" s="183"/>
      <c r="N9" s="155"/>
      <c r="O9" s="155"/>
    </row>
    <row r="10" spans="1:15" x14ac:dyDescent="0.25">
      <c r="A10" s="98" t="str">
        <f>IF(C10&gt;0,"Adjusted operating profit (loss)","Adjusted operating (loss) profit")</f>
        <v>Adjusted operating profit (loss)</v>
      </c>
      <c r="B10" s="99"/>
      <c r="C10" s="191">
        <f>C7-C8</f>
        <v>35</v>
      </c>
      <c r="D10" s="194">
        <f>D7-D8</f>
        <v>63</v>
      </c>
      <c r="E10" s="189">
        <v>-28</v>
      </c>
      <c r="F10" s="189"/>
      <c r="G10" s="191">
        <f>G7-G8</f>
        <v>169</v>
      </c>
      <c r="H10" s="189">
        <f>H7-H8</f>
        <v>49</v>
      </c>
      <c r="I10" s="189">
        <f>I7-I8</f>
        <v>79</v>
      </c>
      <c r="J10" s="189">
        <f>J7-J8</f>
        <v>90</v>
      </c>
      <c r="K10" s="189">
        <f>K7-K8</f>
        <v>-49</v>
      </c>
      <c r="L10" s="99"/>
      <c r="M10" s="133">
        <f>M7-M8</f>
        <v>172</v>
      </c>
      <c r="N10" s="122">
        <f>N7-N8</f>
        <v>56</v>
      </c>
      <c r="O10" s="122">
        <f>O7-O8</f>
        <v>58</v>
      </c>
    </row>
    <row r="11" spans="1:15" x14ac:dyDescent="0.25">
      <c r="A11" s="3"/>
      <c r="B11" s="3"/>
      <c r="C11" s="89"/>
      <c r="D11" s="84"/>
      <c r="E11" s="3"/>
      <c r="F11" s="3"/>
      <c r="G11" s="89"/>
      <c r="H11" s="3"/>
      <c r="I11" s="3"/>
      <c r="J11" s="3"/>
      <c r="K11" s="3"/>
      <c r="L11" s="3"/>
      <c r="M11" s="184"/>
      <c r="N11" s="156"/>
      <c r="O11" s="156"/>
    </row>
    <row r="12" spans="1:15" x14ac:dyDescent="0.25">
      <c r="A12" s="8" t="str">
        <f>IF(C12&gt;0,"Adjusted operating profit (loss) margin","Adjusted operating (loss) profit margin")</f>
        <v>Adjusted operating profit (loss) margin</v>
      </c>
      <c r="B12" s="3"/>
      <c r="C12" s="131">
        <v>3.2000000000000001E-2</v>
      </c>
      <c r="D12" s="137">
        <v>9.9000000000000005E-2</v>
      </c>
      <c r="E12" s="79">
        <v>-5.8999999999999997E-2</v>
      </c>
      <c r="F12" s="74"/>
      <c r="G12" s="131">
        <v>7.9000000000000001E-2</v>
      </c>
      <c r="H12" s="74">
        <v>8.8999999999999996E-2</v>
      </c>
      <c r="I12" s="74">
        <v>0.14799999999999999</v>
      </c>
      <c r="J12" s="74">
        <v>0.14599999999999999</v>
      </c>
      <c r="K12" s="79">
        <v>-0.109</v>
      </c>
      <c r="L12" s="3"/>
      <c r="M12" s="198">
        <v>8.3000000000000004E-2</v>
      </c>
      <c r="N12" s="196">
        <v>0.1</v>
      </c>
      <c r="O12" s="196">
        <v>0.123</v>
      </c>
    </row>
    <row r="13" spans="1:15" x14ac:dyDescent="0.25">
      <c r="A13" s="98" t="s">
        <v>33</v>
      </c>
      <c r="B13" s="99"/>
      <c r="C13" s="191">
        <v>26</v>
      </c>
      <c r="D13" s="194">
        <v>13</v>
      </c>
      <c r="E13" s="189">
        <v>13</v>
      </c>
      <c r="F13" s="189"/>
      <c r="G13" s="191">
        <v>62</v>
      </c>
      <c r="H13" s="189">
        <v>19</v>
      </c>
      <c r="I13" s="189">
        <v>12</v>
      </c>
      <c r="J13" s="189">
        <v>13</v>
      </c>
      <c r="K13" s="189">
        <v>18</v>
      </c>
      <c r="L13" s="99"/>
      <c r="M13" s="133">
        <v>60</v>
      </c>
      <c r="N13" s="122">
        <v>28</v>
      </c>
      <c r="O13" s="122">
        <v>12</v>
      </c>
    </row>
    <row r="14" spans="1:15" x14ac:dyDescent="0.25">
      <c r="A14" s="3"/>
      <c r="B14" s="3"/>
      <c r="C14" s="3"/>
      <c r="D14" s="3"/>
      <c r="E14" s="3"/>
      <c r="F14" s="3"/>
      <c r="G14" s="3"/>
      <c r="H14" s="3"/>
      <c r="I14" s="3"/>
      <c r="J14" s="3"/>
      <c r="K14" s="3"/>
      <c r="L14" s="3"/>
    </row>
  </sheetData>
  <pageMargins left="0.7" right="0.7" top="0.75" bottom="0.75" header="0.3" footer="0.3"/>
  <pageSetup scale="66" fitToWidth="0" orientation="landscape" r:id="rId1"/>
  <headerFooter>
    <oddFooter>&amp;C&amp;"Arial,Regular"&amp;P&amp;R&amp;"Arial,Regular"Rogers Communications Inc.
Supplemental Financial Information - Second Quarter 2017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zoomScaleNormal="100" workbookViewId="0"/>
  </sheetViews>
  <sheetFormatPr defaultColWidth="21.44140625" defaultRowHeight="13.2" x14ac:dyDescent="0.25"/>
  <cols>
    <col min="1" max="1" width="50.109375" customWidth="1"/>
    <col min="2" max="9" width="16.109375" customWidth="1"/>
  </cols>
  <sheetData>
    <row r="1" spans="1:10" ht="18.75" customHeight="1" x14ac:dyDescent="0.25">
      <c r="A1" s="199" t="s">
        <v>138</v>
      </c>
      <c r="B1" s="22"/>
      <c r="C1" s="22"/>
      <c r="D1" s="22"/>
      <c r="E1" s="22"/>
      <c r="F1" s="22"/>
      <c r="G1" s="22"/>
      <c r="H1" s="22"/>
      <c r="I1" s="22"/>
    </row>
    <row r="2" spans="1:10" ht="18.75" customHeight="1" x14ac:dyDescent="0.25">
      <c r="A2" s="22"/>
      <c r="B2" s="22"/>
      <c r="C2" s="22"/>
      <c r="D2" s="22"/>
      <c r="E2" s="22"/>
      <c r="F2" s="22"/>
      <c r="G2" s="22"/>
      <c r="H2" s="22"/>
      <c r="I2" s="22"/>
    </row>
    <row r="3" spans="1:10" ht="15" customHeight="1" x14ac:dyDescent="0.25">
      <c r="A3" s="220" t="s">
        <v>187</v>
      </c>
      <c r="B3" s="220"/>
      <c r="C3" s="220"/>
      <c r="D3" s="220"/>
      <c r="E3" s="220"/>
      <c r="F3" s="220"/>
      <c r="G3" s="220"/>
      <c r="H3" s="220"/>
      <c r="I3" s="220"/>
      <c r="J3" s="220"/>
    </row>
    <row r="4" spans="1:10" ht="15" customHeight="1" x14ac:dyDescent="0.25">
      <c r="A4" s="220"/>
      <c r="B4" s="220"/>
      <c r="C4" s="220"/>
      <c r="D4" s="220"/>
      <c r="E4" s="220"/>
      <c r="F4" s="220"/>
      <c r="G4" s="220"/>
      <c r="H4" s="220"/>
      <c r="I4" s="220"/>
      <c r="J4" s="220"/>
    </row>
    <row r="5" spans="1:10" x14ac:dyDescent="0.25">
      <c r="A5" s="220"/>
      <c r="B5" s="220"/>
      <c r="C5" s="220"/>
      <c r="D5" s="220"/>
      <c r="E5" s="220"/>
      <c r="F5" s="220"/>
      <c r="G5" s="220"/>
      <c r="H5" s="220"/>
      <c r="I5" s="220"/>
      <c r="J5" s="220"/>
    </row>
    <row r="6" spans="1:10" ht="18.75" customHeight="1" x14ac:dyDescent="0.25">
      <c r="A6" s="22"/>
      <c r="B6" s="22"/>
      <c r="C6" s="22"/>
      <c r="D6" s="22"/>
      <c r="E6" s="22"/>
      <c r="F6" s="22"/>
      <c r="G6" s="22"/>
      <c r="H6" s="22"/>
      <c r="I6" s="22"/>
    </row>
    <row r="7" spans="1:10" ht="93.75" customHeight="1" x14ac:dyDescent="0.25">
      <c r="A7" s="64" t="s">
        <v>180</v>
      </c>
      <c r="B7" s="22"/>
      <c r="C7" s="22"/>
      <c r="D7" s="22"/>
      <c r="E7" s="22"/>
      <c r="F7" s="22"/>
      <c r="G7" s="22"/>
      <c r="H7" s="22"/>
      <c r="I7" s="22"/>
    </row>
    <row r="8" spans="1:10" ht="18.75" customHeight="1" x14ac:dyDescent="0.25">
      <c r="A8" s="22"/>
      <c r="B8" s="22"/>
      <c r="C8" s="22"/>
      <c r="D8" s="22"/>
      <c r="E8" s="22"/>
      <c r="F8" s="22"/>
      <c r="G8" s="22"/>
      <c r="H8" s="22"/>
      <c r="I8" s="22"/>
    </row>
    <row r="9" spans="1:10" ht="18.75" customHeight="1" x14ac:dyDescent="0.25">
      <c r="A9" s="22"/>
      <c r="B9" s="46"/>
      <c r="C9" s="46"/>
      <c r="D9" s="46"/>
      <c r="E9" s="46"/>
      <c r="F9" s="22"/>
      <c r="G9" s="22"/>
      <c r="H9" s="22"/>
      <c r="I9" s="22"/>
    </row>
    <row r="10" spans="1:10" ht="18.75" customHeight="1" x14ac:dyDescent="0.25">
      <c r="A10" s="22"/>
      <c r="B10" s="46"/>
      <c r="C10" s="46"/>
      <c r="D10" s="46"/>
      <c r="E10" s="46"/>
      <c r="F10" s="22"/>
      <c r="G10" s="22"/>
      <c r="H10" s="22"/>
      <c r="I10" s="22"/>
    </row>
  </sheetData>
  <mergeCells count="1">
    <mergeCell ref="A3:J5"/>
  </mergeCells>
  <pageMargins left="0.7" right="0.7" top="0.75" bottom="0.75" header="0.3" footer="0.3"/>
  <pageSetup scale="66" fitToWidth="0" fitToHeight="0" orientation="landscape" r:id="rId1"/>
  <headerFooter>
    <oddFooter>&amp;C&amp;"Arial,Regular"&amp;P&amp;R&amp;"Arial,Regular"Rogers Communications Inc.
Supplemental Financial Information - Second Quarter 2017</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zoomScaleNormal="100" workbookViewId="0">
      <selection sqref="A1:C1"/>
    </sheetView>
  </sheetViews>
  <sheetFormatPr defaultColWidth="21.44140625" defaultRowHeight="13.2" x14ac:dyDescent="0.25"/>
  <cols>
    <col min="1" max="1" width="19" customWidth="1"/>
    <col min="2" max="2" width="1.77734375" customWidth="1"/>
    <col min="3" max="3" width="59.109375" customWidth="1"/>
    <col min="4" max="4" width="59.33203125" customWidth="1"/>
    <col min="5" max="5" width="17.21875" customWidth="1"/>
  </cols>
  <sheetData>
    <row r="1" spans="1:6" ht="19.2" customHeight="1" x14ac:dyDescent="0.25">
      <c r="A1" s="237" t="s">
        <v>139</v>
      </c>
      <c r="B1" s="223"/>
      <c r="C1" s="223"/>
      <c r="D1" s="3"/>
      <c r="E1" s="3"/>
      <c r="F1" s="3"/>
    </row>
    <row r="2" spans="1:6" x14ac:dyDescent="0.25">
      <c r="A2" s="225"/>
      <c r="B2" s="225"/>
      <c r="C2" s="225"/>
      <c r="D2" s="225"/>
      <c r="E2" s="225"/>
      <c r="F2" s="3"/>
    </row>
    <row r="3" spans="1:6" x14ac:dyDescent="0.25">
      <c r="A3" s="238" t="s">
        <v>188</v>
      </c>
      <c r="B3" s="223"/>
      <c r="C3" s="223"/>
      <c r="D3" s="223"/>
      <c r="E3" s="223"/>
      <c r="F3" s="3"/>
    </row>
    <row r="4" spans="1:6" x14ac:dyDescent="0.25">
      <c r="A4" s="223"/>
      <c r="B4" s="223"/>
      <c r="C4" s="223"/>
      <c r="D4" s="223"/>
      <c r="E4" s="223"/>
      <c r="F4" s="3"/>
    </row>
    <row r="5" spans="1:6" ht="51" customHeight="1" x14ac:dyDescent="0.25">
      <c r="A5" s="239"/>
      <c r="B5" s="239"/>
      <c r="C5" s="239"/>
      <c r="D5" s="239"/>
      <c r="E5" s="239"/>
      <c r="F5" s="3"/>
    </row>
    <row r="6" spans="1:6" ht="52.8" x14ac:dyDescent="0.25">
      <c r="A6" s="47" t="s">
        <v>140</v>
      </c>
      <c r="B6" s="240" t="s">
        <v>141</v>
      </c>
      <c r="C6" s="241"/>
      <c r="D6" s="47" t="s">
        <v>142</v>
      </c>
      <c r="E6" s="47" t="s">
        <v>143</v>
      </c>
      <c r="F6" s="3"/>
    </row>
    <row r="7" spans="1:6" ht="39.6" x14ac:dyDescent="0.25">
      <c r="A7" s="233" t="s">
        <v>144</v>
      </c>
      <c r="B7" s="48" t="s">
        <v>145</v>
      </c>
      <c r="C7" s="49" t="s">
        <v>146</v>
      </c>
      <c r="D7" s="229" t="s">
        <v>147</v>
      </c>
      <c r="E7" s="231" t="s">
        <v>148</v>
      </c>
      <c r="F7" s="3"/>
    </row>
    <row r="8" spans="1:6" ht="39.6" x14ac:dyDescent="0.25">
      <c r="A8" s="234"/>
      <c r="B8" s="51" t="s">
        <v>145</v>
      </c>
      <c r="C8" s="52" t="s">
        <v>149</v>
      </c>
      <c r="D8" s="235"/>
      <c r="E8" s="236"/>
      <c r="F8" s="3"/>
    </row>
    <row r="9" spans="1:6" ht="103.8" customHeight="1" x14ac:dyDescent="0.25">
      <c r="A9" s="228"/>
      <c r="B9" s="53" t="s">
        <v>145</v>
      </c>
      <c r="C9" s="54" t="s">
        <v>150</v>
      </c>
      <c r="D9" s="235"/>
      <c r="E9" s="236"/>
      <c r="F9" s="3"/>
    </row>
    <row r="10" spans="1:6" ht="205.8" customHeight="1" x14ac:dyDescent="0.25">
      <c r="A10" s="50" t="s">
        <v>151</v>
      </c>
      <c r="B10" s="51" t="s">
        <v>145</v>
      </c>
      <c r="C10" s="26" t="s">
        <v>152</v>
      </c>
      <c r="D10" s="50" t="s">
        <v>153</v>
      </c>
      <c r="E10" s="50" t="s">
        <v>154</v>
      </c>
      <c r="F10" s="3"/>
    </row>
    <row r="11" spans="1:6" ht="39.6" x14ac:dyDescent="0.25">
      <c r="A11" s="233" t="s">
        <v>155</v>
      </c>
      <c r="B11" s="48" t="s">
        <v>145</v>
      </c>
      <c r="C11" s="49" t="s">
        <v>156</v>
      </c>
      <c r="D11" s="229" t="s">
        <v>157</v>
      </c>
      <c r="E11" s="231" t="s">
        <v>158</v>
      </c>
      <c r="F11" s="3"/>
    </row>
    <row r="12" spans="1:6" ht="31.2" customHeight="1" x14ac:dyDescent="0.25">
      <c r="A12" s="234"/>
      <c r="B12" s="53" t="s">
        <v>145</v>
      </c>
      <c r="C12" s="54" t="s">
        <v>159</v>
      </c>
      <c r="D12" s="235"/>
      <c r="E12" s="236"/>
      <c r="F12" s="3"/>
    </row>
    <row r="13" spans="1:6" ht="26.4" x14ac:dyDescent="0.25">
      <c r="A13" s="233" t="s">
        <v>160</v>
      </c>
      <c r="B13" s="51" t="s">
        <v>145</v>
      </c>
      <c r="C13" s="52" t="s">
        <v>161</v>
      </c>
      <c r="D13" s="229" t="s">
        <v>162</v>
      </c>
      <c r="E13" s="231" t="s">
        <v>163</v>
      </c>
      <c r="F13" s="3"/>
    </row>
    <row r="14" spans="1:6" ht="66.599999999999994" customHeight="1" x14ac:dyDescent="0.25">
      <c r="A14" s="228"/>
      <c r="B14" s="55" t="s">
        <v>145</v>
      </c>
      <c r="C14" s="52" t="s">
        <v>164</v>
      </c>
      <c r="D14" s="230"/>
      <c r="E14" s="232"/>
      <c r="F14" s="3"/>
    </row>
    <row r="15" spans="1:6" ht="35.4" customHeight="1" x14ac:dyDescent="0.25">
      <c r="A15" s="227" t="s">
        <v>209</v>
      </c>
      <c r="B15" s="48" t="s">
        <v>145</v>
      </c>
      <c r="C15" s="49" t="s">
        <v>161</v>
      </c>
      <c r="D15" s="229" t="s">
        <v>165</v>
      </c>
      <c r="E15" s="231" t="s">
        <v>166</v>
      </c>
      <c r="F15" s="3"/>
    </row>
    <row r="16" spans="1:6" ht="34.799999999999997" customHeight="1" x14ac:dyDescent="0.25">
      <c r="A16" s="228"/>
      <c r="B16" s="56" t="s">
        <v>145</v>
      </c>
      <c r="C16" s="54" t="s">
        <v>164</v>
      </c>
      <c r="D16" s="230"/>
      <c r="E16" s="232"/>
      <c r="F16" s="3"/>
    </row>
    <row r="17" spans="1:6" x14ac:dyDescent="0.25">
      <c r="B17" s="3"/>
      <c r="C17" s="3"/>
      <c r="D17" s="3"/>
      <c r="E17" s="3"/>
      <c r="F17" s="3"/>
    </row>
    <row r="18" spans="1:6" x14ac:dyDescent="0.25">
      <c r="A18" s="3"/>
      <c r="B18" s="3"/>
      <c r="C18" s="3"/>
      <c r="D18" s="3"/>
      <c r="E18" s="3"/>
      <c r="F18" s="3"/>
    </row>
  </sheetData>
  <mergeCells count="16">
    <mergeCell ref="A1:C1"/>
    <mergeCell ref="A2:E2"/>
    <mergeCell ref="A3:E5"/>
    <mergeCell ref="B6:C6"/>
    <mergeCell ref="A7:A9"/>
    <mergeCell ref="D7:D9"/>
    <mergeCell ref="E7:E9"/>
    <mergeCell ref="A15:A16"/>
    <mergeCell ref="D15:D16"/>
    <mergeCell ref="E15:E16"/>
    <mergeCell ref="A11:A12"/>
    <mergeCell ref="D11:D12"/>
    <mergeCell ref="E11:E12"/>
    <mergeCell ref="A13:A14"/>
    <mergeCell ref="D13:D14"/>
    <mergeCell ref="E13:E14"/>
  </mergeCells>
  <pageMargins left="0.7" right="0.7" top="0.75" bottom="0.75" header="0.3" footer="0.3"/>
  <pageSetup scale="66" fitToWidth="0" orientation="landscape" r:id="rId1"/>
  <headerFooter>
    <oddFooter>&amp;C&amp;"Arial,Regular"&amp;P&amp;R&amp;"Arial,Regular"Rogers Communications Inc.
Supplemental Financial Information - Second Quarter 2017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zoomScaleNormal="100" workbookViewId="0"/>
  </sheetViews>
  <sheetFormatPr defaultColWidth="21.44140625" defaultRowHeight="13.2" x14ac:dyDescent="0.25"/>
  <cols>
    <col min="1" max="1" width="59.88671875" customWidth="1"/>
    <col min="2" max="2" width="1.77734375" customWidth="1"/>
    <col min="3" max="3" width="12.44140625" customWidth="1"/>
    <col min="4" max="5" width="10.77734375" customWidth="1"/>
    <col min="6" max="6" width="1.77734375" customWidth="1"/>
    <col min="7" max="11" width="10.77734375" customWidth="1"/>
    <col min="12" max="12" width="1.77734375" style="80" customWidth="1"/>
    <col min="13" max="15" width="10.77734375" style="80" customWidth="1"/>
  </cols>
  <sheetData>
    <row r="1" spans="1:15" x14ac:dyDescent="0.25">
      <c r="A1" s="2" t="s">
        <v>0</v>
      </c>
      <c r="B1" s="3"/>
      <c r="C1" s="3"/>
      <c r="D1" s="3"/>
      <c r="E1" s="3"/>
      <c r="F1" s="3"/>
      <c r="G1" s="3"/>
      <c r="H1" s="3"/>
      <c r="I1" s="3"/>
      <c r="J1" s="3"/>
      <c r="K1" s="3"/>
      <c r="L1" s="82"/>
      <c r="M1" s="82"/>
      <c r="N1" s="82"/>
      <c r="O1" s="82"/>
    </row>
    <row r="2" spans="1:15" x14ac:dyDescent="0.25">
      <c r="A2" s="2" t="s">
        <v>1</v>
      </c>
      <c r="B2" s="3"/>
      <c r="C2" s="3"/>
      <c r="D2" s="3"/>
      <c r="E2" s="3"/>
      <c r="F2" s="3"/>
      <c r="G2" s="3"/>
      <c r="H2" s="3"/>
      <c r="I2" s="3"/>
      <c r="J2" s="3"/>
      <c r="K2" s="3"/>
      <c r="L2" s="82"/>
      <c r="M2" s="82"/>
      <c r="N2" s="82"/>
      <c r="O2" s="82"/>
    </row>
    <row r="3" spans="1:15" x14ac:dyDescent="0.25">
      <c r="A3" s="2" t="s">
        <v>2</v>
      </c>
      <c r="B3" s="3"/>
      <c r="C3" s="3"/>
      <c r="D3" s="3"/>
      <c r="E3" s="3"/>
      <c r="F3" s="3"/>
      <c r="G3" s="3"/>
      <c r="H3" s="3"/>
      <c r="I3" s="3"/>
      <c r="J3" s="3"/>
      <c r="K3" s="3"/>
      <c r="L3" s="82"/>
      <c r="M3" s="82"/>
      <c r="N3" s="82"/>
      <c r="O3" s="82"/>
    </row>
    <row r="4" spans="1:15" x14ac:dyDescent="0.25">
      <c r="A4" s="3"/>
      <c r="B4" s="3"/>
      <c r="C4" s="4"/>
      <c r="D4" s="5"/>
      <c r="E4" s="5"/>
      <c r="F4" s="3"/>
      <c r="G4" s="4"/>
      <c r="H4" s="1"/>
      <c r="I4" s="3"/>
      <c r="J4" s="3"/>
      <c r="K4" s="3"/>
      <c r="L4" s="82"/>
      <c r="M4" s="4"/>
      <c r="N4" s="81"/>
      <c r="O4" s="82"/>
    </row>
    <row r="5" spans="1:15" ht="27.6" customHeight="1" x14ac:dyDescent="0.25">
      <c r="A5" s="98" t="s">
        <v>3</v>
      </c>
      <c r="B5" s="99"/>
      <c r="C5" s="100" t="s">
        <v>197</v>
      </c>
      <c r="D5" s="101" t="s">
        <v>4</v>
      </c>
      <c r="E5" s="101" t="s">
        <v>5</v>
      </c>
      <c r="F5" s="102"/>
      <c r="G5" s="100" t="s">
        <v>198</v>
      </c>
      <c r="H5" s="101" t="s">
        <v>6</v>
      </c>
      <c r="I5" s="101" t="s">
        <v>7</v>
      </c>
      <c r="J5" s="101" t="s">
        <v>8</v>
      </c>
      <c r="K5" s="101" t="s">
        <v>9</v>
      </c>
      <c r="L5" s="102"/>
      <c r="M5" s="100" t="s">
        <v>199</v>
      </c>
      <c r="N5" s="101" t="s">
        <v>189</v>
      </c>
      <c r="O5" s="101" t="s">
        <v>190</v>
      </c>
    </row>
    <row r="6" spans="1:15" x14ac:dyDescent="0.25">
      <c r="A6" s="7" t="s">
        <v>10</v>
      </c>
      <c r="B6" s="3"/>
      <c r="C6" s="89"/>
      <c r="D6" s="84"/>
      <c r="E6" s="3"/>
      <c r="F6" s="3"/>
      <c r="G6" s="89"/>
      <c r="H6" s="3"/>
      <c r="I6" s="3"/>
      <c r="J6" s="3"/>
      <c r="K6" s="3"/>
      <c r="L6" s="82"/>
      <c r="M6" s="89"/>
      <c r="N6" s="82"/>
      <c r="O6" s="82"/>
    </row>
    <row r="7" spans="1:15" x14ac:dyDescent="0.25">
      <c r="A7" s="8" t="s">
        <v>11</v>
      </c>
      <c r="B7" s="3"/>
      <c r="C7" s="89"/>
      <c r="D7" s="84"/>
      <c r="E7" s="3"/>
      <c r="F7" s="3"/>
      <c r="G7" s="89"/>
      <c r="H7" s="3"/>
      <c r="I7" s="3"/>
      <c r="J7" s="3"/>
      <c r="K7" s="3"/>
      <c r="L7" s="82"/>
      <c r="M7" s="89"/>
      <c r="N7" s="82"/>
      <c r="O7" s="82"/>
    </row>
    <row r="8" spans="1:15" x14ac:dyDescent="0.25">
      <c r="A8" s="9" t="s">
        <v>12</v>
      </c>
      <c r="B8" s="3"/>
      <c r="C8" s="90">
        <v>4016</v>
      </c>
      <c r="D8" s="85">
        <v>2048</v>
      </c>
      <c r="E8" s="10">
        <v>1968</v>
      </c>
      <c r="F8" s="11"/>
      <c r="G8" s="90">
        <v>7916</v>
      </c>
      <c r="H8" s="10">
        <v>2058</v>
      </c>
      <c r="I8" s="10">
        <v>2037</v>
      </c>
      <c r="J8" s="10">
        <v>1931</v>
      </c>
      <c r="K8" s="10">
        <v>1890</v>
      </c>
      <c r="L8" s="13"/>
      <c r="M8" s="90">
        <v>7651</v>
      </c>
      <c r="N8" s="14">
        <v>1981</v>
      </c>
      <c r="O8" s="14">
        <v>1973</v>
      </c>
    </row>
    <row r="9" spans="1:15" x14ac:dyDescent="0.25">
      <c r="A9" s="9" t="s">
        <v>13</v>
      </c>
      <c r="B9" s="3"/>
      <c r="C9" s="90">
        <v>1725</v>
      </c>
      <c r="D9" s="85">
        <v>870</v>
      </c>
      <c r="E9" s="10">
        <v>855</v>
      </c>
      <c r="F9" s="11"/>
      <c r="G9" s="90">
        <v>3449</v>
      </c>
      <c r="H9" s="10">
        <v>858</v>
      </c>
      <c r="I9" s="10">
        <v>865</v>
      </c>
      <c r="J9" s="10">
        <v>870</v>
      </c>
      <c r="K9" s="10">
        <v>856</v>
      </c>
      <c r="L9" s="13"/>
      <c r="M9" s="90">
        <v>3465</v>
      </c>
      <c r="N9" s="14">
        <v>855</v>
      </c>
      <c r="O9" s="14">
        <v>871</v>
      </c>
    </row>
    <row r="10" spans="1:15" x14ac:dyDescent="0.25">
      <c r="A10" s="9" t="s">
        <v>14</v>
      </c>
      <c r="B10" s="3"/>
      <c r="C10" s="90">
        <v>191</v>
      </c>
      <c r="D10" s="85">
        <v>96</v>
      </c>
      <c r="E10" s="10">
        <v>95</v>
      </c>
      <c r="F10" s="11"/>
      <c r="G10" s="90">
        <v>384</v>
      </c>
      <c r="H10" s="10">
        <v>96</v>
      </c>
      <c r="I10" s="10">
        <v>95</v>
      </c>
      <c r="J10" s="10">
        <v>97</v>
      </c>
      <c r="K10" s="10">
        <v>96</v>
      </c>
      <c r="L10" s="13"/>
      <c r="M10" s="90">
        <v>377</v>
      </c>
      <c r="N10" s="14">
        <v>95</v>
      </c>
      <c r="O10" s="14">
        <v>94</v>
      </c>
    </row>
    <row r="11" spans="1:15" x14ac:dyDescent="0.25">
      <c r="A11" s="9" t="s">
        <v>15</v>
      </c>
      <c r="B11" s="3"/>
      <c r="C11" s="90">
        <v>1111</v>
      </c>
      <c r="D11" s="85">
        <v>637</v>
      </c>
      <c r="E11" s="10">
        <v>474</v>
      </c>
      <c r="F11" s="11"/>
      <c r="G11" s="90">
        <v>2146</v>
      </c>
      <c r="H11" s="10">
        <v>550</v>
      </c>
      <c r="I11" s="10">
        <v>533</v>
      </c>
      <c r="J11" s="10">
        <v>615</v>
      </c>
      <c r="K11" s="10">
        <v>448</v>
      </c>
      <c r="L11" s="13"/>
      <c r="M11" s="90">
        <v>2079</v>
      </c>
      <c r="N11" s="14">
        <v>560</v>
      </c>
      <c r="O11" s="14">
        <v>473</v>
      </c>
    </row>
    <row r="12" spans="1:15" x14ac:dyDescent="0.25">
      <c r="A12" s="110" t="s">
        <v>16</v>
      </c>
      <c r="B12" s="99"/>
      <c r="C12" s="103">
        <v>-113</v>
      </c>
      <c r="D12" s="104">
        <v>-59</v>
      </c>
      <c r="E12" s="105">
        <v>-54</v>
      </c>
      <c r="F12" s="106"/>
      <c r="G12" s="103">
        <v>-193</v>
      </c>
      <c r="H12" s="105">
        <v>-52</v>
      </c>
      <c r="I12" s="105">
        <v>-38</v>
      </c>
      <c r="J12" s="105">
        <v>-58</v>
      </c>
      <c r="K12" s="105">
        <v>-45</v>
      </c>
      <c r="L12" s="106"/>
      <c r="M12" s="103">
        <v>-158</v>
      </c>
      <c r="N12" s="105">
        <v>-39</v>
      </c>
      <c r="O12" s="105">
        <v>-27</v>
      </c>
    </row>
    <row r="13" spans="1:15" x14ac:dyDescent="0.25">
      <c r="A13" s="214" t="s">
        <v>11</v>
      </c>
      <c r="B13" s="215"/>
      <c r="C13" s="216">
        <f>SUM(C8:C12)</f>
        <v>6930</v>
      </c>
      <c r="D13" s="217">
        <f>SUM(D8:D12)</f>
        <v>3592</v>
      </c>
      <c r="E13" s="218">
        <v>3338</v>
      </c>
      <c r="F13" s="219"/>
      <c r="G13" s="216">
        <f>SUM(G8:G12)</f>
        <v>13702</v>
      </c>
      <c r="H13" s="218">
        <f>SUM(H8:H12)</f>
        <v>3510</v>
      </c>
      <c r="I13" s="218">
        <v>3492</v>
      </c>
      <c r="J13" s="218">
        <f>SUM(J8:J12)</f>
        <v>3455</v>
      </c>
      <c r="K13" s="218">
        <f>SUM(K8:K12)</f>
        <v>3245</v>
      </c>
      <c r="L13" s="219"/>
      <c r="M13" s="216">
        <v>13414</v>
      </c>
      <c r="N13" s="218">
        <v>3452</v>
      </c>
      <c r="O13" s="218">
        <v>3384</v>
      </c>
    </row>
    <row r="14" spans="1:15" s="213" customFormat="1" ht="15.6" x14ac:dyDescent="0.25">
      <c r="A14" s="109" t="s">
        <v>200</v>
      </c>
      <c r="B14" s="99"/>
      <c r="C14" s="103">
        <v>6680</v>
      </c>
      <c r="D14" s="104">
        <v>3466</v>
      </c>
      <c r="E14" s="105">
        <v>3214</v>
      </c>
      <c r="F14" s="106"/>
      <c r="G14" s="103">
        <v>13027</v>
      </c>
      <c r="H14" s="105">
        <v>3306</v>
      </c>
      <c r="I14" s="105">
        <v>3328</v>
      </c>
      <c r="J14" s="105">
        <v>3308</v>
      </c>
      <c r="K14" s="105">
        <v>3085</v>
      </c>
      <c r="L14" s="106"/>
      <c r="M14" s="103">
        <v>12649</v>
      </c>
      <c r="N14" s="105">
        <v>3214</v>
      </c>
      <c r="O14" s="105">
        <v>3183</v>
      </c>
    </row>
    <row r="15" spans="1:15" x14ac:dyDescent="0.25">
      <c r="A15" s="3"/>
      <c r="B15" s="3"/>
      <c r="C15" s="89"/>
      <c r="D15" s="84"/>
      <c r="E15" s="3"/>
      <c r="F15" s="3"/>
      <c r="G15" s="89"/>
      <c r="H15" s="3"/>
      <c r="I15" s="3"/>
      <c r="J15" s="3"/>
      <c r="K15" s="3"/>
      <c r="L15" s="82"/>
      <c r="M15" s="89"/>
      <c r="N15" s="82"/>
      <c r="O15" s="82"/>
    </row>
    <row r="16" spans="1:15" x14ac:dyDescent="0.25">
      <c r="A16" s="8" t="s">
        <v>17</v>
      </c>
      <c r="B16" s="3"/>
      <c r="C16" s="89"/>
      <c r="D16" s="84"/>
      <c r="E16" s="3"/>
      <c r="F16" s="3"/>
      <c r="G16" s="89"/>
      <c r="H16" s="3"/>
      <c r="I16" s="3"/>
      <c r="J16" s="3"/>
      <c r="K16" s="3"/>
      <c r="L16" s="82"/>
      <c r="M16" s="89"/>
      <c r="N16" s="82"/>
      <c r="O16" s="82"/>
    </row>
    <row r="17" spans="1:15" x14ac:dyDescent="0.25">
      <c r="A17" s="9" t="s">
        <v>12</v>
      </c>
      <c r="B17" s="3"/>
      <c r="C17" s="90">
        <v>1737</v>
      </c>
      <c r="D17" s="85">
        <v>924</v>
      </c>
      <c r="E17" s="10">
        <v>813</v>
      </c>
      <c r="F17" s="11"/>
      <c r="G17" s="90">
        <v>3285</v>
      </c>
      <c r="H17" s="10">
        <v>792</v>
      </c>
      <c r="I17" s="10">
        <v>884</v>
      </c>
      <c r="J17" s="10">
        <v>846</v>
      </c>
      <c r="K17" s="10">
        <v>763</v>
      </c>
      <c r="L17" s="13"/>
      <c r="M17" s="90">
        <v>3239</v>
      </c>
      <c r="N17" s="14">
        <v>754</v>
      </c>
      <c r="O17" s="14">
        <v>879</v>
      </c>
    </row>
    <row r="18" spans="1:15" x14ac:dyDescent="0.25">
      <c r="A18" s="9" t="s">
        <v>13</v>
      </c>
      <c r="B18" s="3"/>
      <c r="C18" s="90">
        <v>820</v>
      </c>
      <c r="D18" s="85">
        <v>428</v>
      </c>
      <c r="E18" s="10">
        <v>392</v>
      </c>
      <c r="F18" s="11"/>
      <c r="G18" s="90">
        <v>1674</v>
      </c>
      <c r="H18" s="10">
        <v>435</v>
      </c>
      <c r="I18" s="10">
        <v>431</v>
      </c>
      <c r="J18" s="10">
        <v>415</v>
      </c>
      <c r="K18" s="10">
        <v>393</v>
      </c>
      <c r="L18" s="13"/>
      <c r="M18" s="90">
        <v>1658</v>
      </c>
      <c r="N18" s="14">
        <v>426</v>
      </c>
      <c r="O18" s="14">
        <v>416</v>
      </c>
    </row>
    <row r="19" spans="1:15" x14ac:dyDescent="0.25">
      <c r="A19" s="9" t="s">
        <v>14</v>
      </c>
      <c r="B19" s="3"/>
      <c r="C19" s="90">
        <v>63</v>
      </c>
      <c r="D19" s="85">
        <v>32</v>
      </c>
      <c r="E19" s="10">
        <v>31</v>
      </c>
      <c r="F19" s="11"/>
      <c r="G19" s="90">
        <v>123</v>
      </c>
      <c r="H19" s="10">
        <v>30</v>
      </c>
      <c r="I19" s="10">
        <v>31</v>
      </c>
      <c r="J19" s="10">
        <v>31</v>
      </c>
      <c r="K19" s="10">
        <v>31</v>
      </c>
      <c r="L19" s="13"/>
      <c r="M19" s="90">
        <v>116</v>
      </c>
      <c r="N19" s="14">
        <v>30</v>
      </c>
      <c r="O19" s="14">
        <v>31</v>
      </c>
    </row>
    <row r="20" spans="1:15" x14ac:dyDescent="0.25">
      <c r="A20" s="9" t="s">
        <v>15</v>
      </c>
      <c r="B20" s="3"/>
      <c r="C20" s="90">
        <v>35</v>
      </c>
      <c r="D20" s="85">
        <v>63</v>
      </c>
      <c r="E20" s="10">
        <v>-28</v>
      </c>
      <c r="F20" s="11"/>
      <c r="G20" s="90">
        <v>169</v>
      </c>
      <c r="H20" s="10">
        <v>49</v>
      </c>
      <c r="I20" s="10">
        <v>79</v>
      </c>
      <c r="J20" s="10">
        <v>90</v>
      </c>
      <c r="K20" s="10">
        <v>-49</v>
      </c>
      <c r="L20" s="13"/>
      <c r="M20" s="90">
        <v>172</v>
      </c>
      <c r="N20" s="14">
        <v>56</v>
      </c>
      <c r="O20" s="14">
        <v>58</v>
      </c>
    </row>
    <row r="21" spans="1:15" x14ac:dyDescent="0.25">
      <c r="A21" s="110" t="s">
        <v>16</v>
      </c>
      <c r="B21" s="99"/>
      <c r="C21" s="103">
        <v>-79</v>
      </c>
      <c r="D21" s="104">
        <v>-37</v>
      </c>
      <c r="E21" s="105">
        <v>-42</v>
      </c>
      <c r="F21" s="106"/>
      <c r="G21" s="103">
        <v>-159</v>
      </c>
      <c r="H21" s="105">
        <v>-47</v>
      </c>
      <c r="I21" s="105">
        <v>-40</v>
      </c>
      <c r="J21" s="105">
        <v>-35</v>
      </c>
      <c r="K21" s="105">
        <v>-37</v>
      </c>
      <c r="L21" s="106"/>
      <c r="M21" s="103">
        <v>-153</v>
      </c>
      <c r="N21" s="105">
        <v>-40</v>
      </c>
      <c r="O21" s="105">
        <v>-39</v>
      </c>
    </row>
    <row r="22" spans="1:15" ht="15.6" x14ac:dyDescent="0.25">
      <c r="A22" s="109" t="s">
        <v>201</v>
      </c>
      <c r="B22" s="99"/>
      <c r="C22" s="103">
        <f>SUM(C17:C21)</f>
        <v>2576</v>
      </c>
      <c r="D22" s="104">
        <f>SUM(D17:D21)</f>
        <v>1410</v>
      </c>
      <c r="E22" s="105">
        <v>1166</v>
      </c>
      <c r="F22" s="107"/>
      <c r="G22" s="103">
        <f>SUM(G17:G21)</f>
        <v>5092</v>
      </c>
      <c r="H22" s="105">
        <f>SUM(H17:H21)</f>
        <v>1259</v>
      </c>
      <c r="I22" s="105">
        <v>1385</v>
      </c>
      <c r="J22" s="105">
        <f>SUM(J17:J21)</f>
        <v>1347</v>
      </c>
      <c r="K22" s="105">
        <f>SUM(K17:K21)</f>
        <v>1101</v>
      </c>
      <c r="L22" s="107"/>
      <c r="M22" s="103">
        <v>5032</v>
      </c>
      <c r="N22" s="105">
        <v>1226</v>
      </c>
      <c r="O22" s="105">
        <v>1345</v>
      </c>
    </row>
    <row r="23" spans="1:15" x14ac:dyDescent="0.25">
      <c r="A23" s="8" t="s">
        <v>18</v>
      </c>
      <c r="B23" s="3"/>
      <c r="C23" s="89"/>
      <c r="D23" s="86"/>
      <c r="E23" s="5"/>
      <c r="F23" s="3"/>
      <c r="G23" s="89"/>
      <c r="H23" s="3"/>
      <c r="I23" s="3"/>
      <c r="J23" s="3"/>
      <c r="K23" s="3"/>
      <c r="L23" s="82"/>
      <c r="M23" s="89"/>
      <c r="N23" s="82"/>
      <c r="O23" s="82"/>
    </row>
    <row r="24" spans="1:15" x14ac:dyDescent="0.25">
      <c r="A24" s="9" t="s">
        <v>19</v>
      </c>
      <c r="B24" s="3"/>
      <c r="C24" s="90">
        <v>32</v>
      </c>
      <c r="D24" s="85">
        <v>19</v>
      </c>
      <c r="E24" s="10">
        <v>13</v>
      </c>
      <c r="F24" s="11"/>
      <c r="G24" s="90">
        <v>61</v>
      </c>
      <c r="H24" s="10">
        <v>16</v>
      </c>
      <c r="I24" s="10">
        <v>18</v>
      </c>
      <c r="J24" s="10">
        <v>15</v>
      </c>
      <c r="K24" s="10">
        <v>12</v>
      </c>
      <c r="L24" s="13"/>
      <c r="M24" s="90">
        <v>55</v>
      </c>
      <c r="N24" s="14">
        <v>16</v>
      </c>
      <c r="O24" s="14">
        <v>13</v>
      </c>
    </row>
    <row r="25" spans="1:15" x14ac:dyDescent="0.25">
      <c r="A25" s="9" t="s">
        <v>20</v>
      </c>
      <c r="B25" s="3"/>
      <c r="C25" s="90">
        <v>1080</v>
      </c>
      <c r="D25" s="85">
        <v>535</v>
      </c>
      <c r="E25" s="10">
        <v>545</v>
      </c>
      <c r="F25" s="13"/>
      <c r="G25" s="90">
        <v>2276</v>
      </c>
      <c r="H25" s="14">
        <v>555</v>
      </c>
      <c r="I25" s="14">
        <v>575</v>
      </c>
      <c r="J25" s="14">
        <v>572</v>
      </c>
      <c r="K25" s="14">
        <v>574</v>
      </c>
      <c r="L25" s="13"/>
      <c r="M25" s="90">
        <v>2277</v>
      </c>
      <c r="N25" s="14">
        <v>580</v>
      </c>
      <c r="O25" s="14">
        <v>576</v>
      </c>
    </row>
    <row r="26" spans="1:15" s="67" customFormat="1" x14ac:dyDescent="0.25">
      <c r="A26" s="9" t="s">
        <v>22</v>
      </c>
      <c r="B26" s="68"/>
      <c r="C26" s="90">
        <v>0</v>
      </c>
      <c r="D26" s="85">
        <v>0</v>
      </c>
      <c r="E26" s="14">
        <v>0</v>
      </c>
      <c r="F26" s="13"/>
      <c r="G26" s="90">
        <v>484</v>
      </c>
      <c r="H26" s="14">
        <v>484</v>
      </c>
      <c r="I26" s="14">
        <v>0</v>
      </c>
      <c r="J26" s="14">
        <v>0</v>
      </c>
      <c r="K26" s="14">
        <v>0</v>
      </c>
      <c r="L26" s="13"/>
      <c r="M26" s="90">
        <v>0</v>
      </c>
      <c r="N26" s="14">
        <v>0</v>
      </c>
      <c r="O26" s="14">
        <v>0</v>
      </c>
    </row>
    <row r="27" spans="1:15" x14ac:dyDescent="0.25">
      <c r="A27" s="9" t="s">
        <v>21</v>
      </c>
      <c r="B27" s="3"/>
      <c r="C27" s="90">
        <v>-49</v>
      </c>
      <c r="D27" s="85">
        <v>-49</v>
      </c>
      <c r="E27" s="10">
        <v>0</v>
      </c>
      <c r="F27" s="11"/>
      <c r="G27" s="90">
        <v>0</v>
      </c>
      <c r="H27" s="10">
        <v>0</v>
      </c>
      <c r="I27" s="10">
        <v>0</v>
      </c>
      <c r="J27" s="10">
        <v>0</v>
      </c>
      <c r="K27" s="10">
        <v>0</v>
      </c>
      <c r="L27" s="13"/>
      <c r="M27" s="90">
        <v>0</v>
      </c>
      <c r="N27" s="14">
        <v>0</v>
      </c>
      <c r="O27" s="14">
        <v>0</v>
      </c>
    </row>
    <row r="28" spans="1:15" x14ac:dyDescent="0.25">
      <c r="A28" s="9" t="s">
        <v>23</v>
      </c>
      <c r="B28" s="3"/>
      <c r="C28" s="90">
        <v>62</v>
      </c>
      <c r="D28" s="85">
        <v>34</v>
      </c>
      <c r="E28" s="10">
        <v>28</v>
      </c>
      <c r="F28" s="11"/>
      <c r="G28" s="90">
        <v>160</v>
      </c>
      <c r="H28" s="10">
        <v>34</v>
      </c>
      <c r="I28" s="10">
        <v>55</v>
      </c>
      <c r="J28" s="10">
        <v>27</v>
      </c>
      <c r="K28" s="10">
        <v>44</v>
      </c>
      <c r="L28" s="13"/>
      <c r="M28" s="90">
        <v>111</v>
      </c>
      <c r="N28" s="14">
        <v>23</v>
      </c>
      <c r="O28" s="14">
        <v>37</v>
      </c>
    </row>
    <row r="29" spans="1:15" x14ac:dyDescent="0.25">
      <c r="A29" s="9" t="s">
        <v>24</v>
      </c>
      <c r="B29" s="3"/>
      <c r="C29" s="90">
        <v>379</v>
      </c>
      <c r="D29" s="85">
        <v>189</v>
      </c>
      <c r="E29" s="10">
        <v>190</v>
      </c>
      <c r="F29" s="11"/>
      <c r="G29" s="90">
        <v>761</v>
      </c>
      <c r="H29" s="10">
        <v>188</v>
      </c>
      <c r="I29" s="10">
        <v>188</v>
      </c>
      <c r="J29" s="10">
        <v>189</v>
      </c>
      <c r="K29" s="10">
        <v>196</v>
      </c>
      <c r="L29" s="13"/>
      <c r="M29" s="90">
        <v>774</v>
      </c>
      <c r="N29" s="14">
        <v>192</v>
      </c>
      <c r="O29" s="14">
        <v>190</v>
      </c>
    </row>
    <row r="30" spans="1:15" x14ac:dyDescent="0.25">
      <c r="A30" s="108" t="s">
        <v>181</v>
      </c>
      <c r="B30" s="99"/>
      <c r="C30" s="103">
        <v>-42</v>
      </c>
      <c r="D30" s="104">
        <v>-31</v>
      </c>
      <c r="E30" s="105">
        <v>-11</v>
      </c>
      <c r="F30" s="106"/>
      <c r="G30" s="103">
        <v>191</v>
      </c>
      <c r="H30" s="105">
        <v>-4</v>
      </c>
      <c r="I30" s="105">
        <v>220</v>
      </c>
      <c r="J30" s="105">
        <v>9</v>
      </c>
      <c r="K30" s="105">
        <v>-34</v>
      </c>
      <c r="L30" s="106"/>
      <c r="M30" s="103">
        <v>-4</v>
      </c>
      <c r="N30" s="105">
        <v>4</v>
      </c>
      <c r="O30" s="105">
        <v>-31</v>
      </c>
    </row>
    <row r="31" spans="1:15" x14ac:dyDescent="0.25">
      <c r="A31" s="97" t="s">
        <v>167</v>
      </c>
      <c r="B31" s="3"/>
      <c r="C31" s="94">
        <f>C22-SUM(C24:C30)</f>
        <v>1114</v>
      </c>
      <c r="D31" s="95">
        <f>D22-SUM(D24:D30)</f>
        <v>713</v>
      </c>
      <c r="E31" s="83">
        <v>401</v>
      </c>
      <c r="F31" s="11"/>
      <c r="G31" s="94">
        <f>G22-SUM(G24:G30)</f>
        <v>1159</v>
      </c>
      <c r="H31" s="83">
        <f>H22-SUM(H24:H30)</f>
        <v>-14</v>
      </c>
      <c r="I31" s="83">
        <f>I22-SUM(I24:I30)</f>
        <v>329</v>
      </c>
      <c r="J31" s="83">
        <f>J22-SUM(J24:J30)</f>
        <v>535</v>
      </c>
      <c r="K31" s="83">
        <f>K22-SUM(K24:K30)</f>
        <v>309</v>
      </c>
      <c r="L31" s="13"/>
      <c r="M31" s="94">
        <v>1819</v>
      </c>
      <c r="N31" s="83">
        <v>411</v>
      </c>
      <c r="O31" s="83">
        <v>560</v>
      </c>
    </row>
    <row r="32" spans="1:15" x14ac:dyDescent="0.25">
      <c r="A32" s="109" t="s">
        <v>168</v>
      </c>
      <c r="B32" s="99"/>
      <c r="C32" s="103">
        <v>289</v>
      </c>
      <c r="D32" s="104">
        <v>182</v>
      </c>
      <c r="E32" s="105">
        <v>107</v>
      </c>
      <c r="F32" s="106"/>
      <c r="G32" s="103">
        <v>324</v>
      </c>
      <c r="H32" s="105">
        <v>-5</v>
      </c>
      <c r="I32" s="105">
        <v>109</v>
      </c>
      <c r="J32" s="105">
        <v>141</v>
      </c>
      <c r="K32" s="105">
        <v>79</v>
      </c>
      <c r="L32" s="106"/>
      <c r="M32" s="103">
        <v>477</v>
      </c>
      <c r="N32" s="105">
        <v>112</v>
      </c>
      <c r="O32" s="105">
        <v>135</v>
      </c>
    </row>
    <row r="33" spans="1:15" x14ac:dyDescent="0.25">
      <c r="A33" s="109" t="s">
        <v>169</v>
      </c>
      <c r="B33" s="99"/>
      <c r="C33" s="103">
        <f>+C31-C32</f>
        <v>825</v>
      </c>
      <c r="D33" s="104">
        <f>+D31-D32</f>
        <v>531</v>
      </c>
      <c r="E33" s="105">
        <v>294</v>
      </c>
      <c r="F33" s="107"/>
      <c r="G33" s="103">
        <f>+G31-G32</f>
        <v>835</v>
      </c>
      <c r="H33" s="105">
        <f>+H31-H32</f>
        <v>-9</v>
      </c>
      <c r="I33" s="105">
        <f>+I31-I32</f>
        <v>220</v>
      </c>
      <c r="J33" s="105">
        <f>+J31-J32</f>
        <v>394</v>
      </c>
      <c r="K33" s="105">
        <f>+K31-K32</f>
        <v>230</v>
      </c>
      <c r="L33" s="107"/>
      <c r="M33" s="103">
        <v>1342</v>
      </c>
      <c r="N33" s="105">
        <v>299</v>
      </c>
      <c r="O33" s="105">
        <v>425</v>
      </c>
    </row>
    <row r="34" spans="1:15" x14ac:dyDescent="0.25">
      <c r="A34" s="3"/>
      <c r="B34" s="3"/>
      <c r="C34" s="89"/>
      <c r="D34" s="84"/>
      <c r="E34" s="3"/>
      <c r="F34" s="3"/>
      <c r="G34" s="89"/>
      <c r="H34" s="3"/>
      <c r="I34" s="3"/>
      <c r="J34" s="3"/>
      <c r="K34" s="3"/>
      <c r="L34" s="82"/>
      <c r="M34" s="89"/>
      <c r="N34" s="82"/>
      <c r="O34" s="82"/>
    </row>
    <row r="35" spans="1:15" x14ac:dyDescent="0.25">
      <c r="A35" s="61" t="s">
        <v>170</v>
      </c>
      <c r="B35" s="3"/>
      <c r="C35" s="89"/>
      <c r="D35" s="84"/>
      <c r="E35" s="3"/>
      <c r="F35" s="3"/>
      <c r="G35" s="89"/>
      <c r="H35" s="3"/>
      <c r="I35" s="3"/>
      <c r="J35" s="3"/>
      <c r="K35" s="3"/>
      <c r="L35" s="82"/>
      <c r="M35" s="89"/>
      <c r="N35" s="82"/>
      <c r="O35" s="82"/>
    </row>
    <row r="36" spans="1:15" x14ac:dyDescent="0.25">
      <c r="A36" s="9" t="s">
        <v>25</v>
      </c>
      <c r="B36" s="3"/>
      <c r="C36" s="91">
        <v>1.6</v>
      </c>
      <c r="D36" s="87">
        <v>1.03</v>
      </c>
      <c r="E36" s="15">
        <v>0.56999999999999995</v>
      </c>
      <c r="F36" s="16"/>
      <c r="G36" s="91">
        <v>1.62</v>
      </c>
      <c r="H36" s="15">
        <v>-0.02</v>
      </c>
      <c r="I36" s="15">
        <v>0.43</v>
      </c>
      <c r="J36" s="15">
        <v>0.77</v>
      </c>
      <c r="K36" s="15">
        <v>0.45</v>
      </c>
      <c r="L36" s="16"/>
      <c r="M36" s="91">
        <v>2.61</v>
      </c>
      <c r="N36" s="21">
        <v>0.57999999999999996</v>
      </c>
      <c r="O36" s="21">
        <v>0.83</v>
      </c>
    </row>
    <row r="37" spans="1:15" x14ac:dyDescent="0.25">
      <c r="A37" s="9" t="s">
        <v>26</v>
      </c>
      <c r="B37" s="3"/>
      <c r="C37" s="91">
        <v>1.6</v>
      </c>
      <c r="D37" s="87">
        <v>1.03</v>
      </c>
      <c r="E37" s="15">
        <v>0.56999999999999995</v>
      </c>
      <c r="F37" s="16"/>
      <c r="G37" s="91">
        <v>1.62</v>
      </c>
      <c r="H37" s="15">
        <v>-0.04</v>
      </c>
      <c r="I37" s="15">
        <v>0.43</v>
      </c>
      <c r="J37" s="15">
        <v>0.76</v>
      </c>
      <c r="K37" s="15">
        <v>0.44</v>
      </c>
      <c r="L37" s="16"/>
      <c r="M37" s="91">
        <v>2.6</v>
      </c>
      <c r="N37" s="21">
        <v>0.57999999999999996</v>
      </c>
      <c r="O37" s="21">
        <v>0.82</v>
      </c>
    </row>
    <row r="38" spans="1:15" x14ac:dyDescent="0.25">
      <c r="A38" s="17"/>
      <c r="B38" s="3"/>
      <c r="C38" s="89"/>
      <c r="D38" s="84"/>
      <c r="E38" s="3"/>
      <c r="F38" s="3"/>
      <c r="G38" s="89"/>
      <c r="H38" s="3"/>
      <c r="I38" s="3"/>
      <c r="J38" s="3"/>
      <c r="K38" s="3"/>
      <c r="L38" s="82"/>
      <c r="M38" s="89"/>
      <c r="N38" s="82"/>
      <c r="O38" s="82"/>
    </row>
    <row r="39" spans="1:15" x14ac:dyDescent="0.25">
      <c r="A39" s="61" t="s">
        <v>169</v>
      </c>
      <c r="B39" s="3"/>
      <c r="C39" s="90">
        <v>825</v>
      </c>
      <c r="D39" s="85">
        <v>531</v>
      </c>
      <c r="E39" s="10">
        <v>294</v>
      </c>
      <c r="F39" s="18"/>
      <c r="G39" s="90">
        <v>835</v>
      </c>
      <c r="H39" s="14">
        <v>-9</v>
      </c>
      <c r="I39" s="14">
        <v>220</v>
      </c>
      <c r="J39" s="14">
        <v>394</v>
      </c>
      <c r="K39" s="14">
        <v>230</v>
      </c>
      <c r="L39" s="31"/>
      <c r="M39" s="90">
        <v>1342</v>
      </c>
      <c r="N39" s="14">
        <v>299</v>
      </c>
      <c r="O39" s="14">
        <v>425</v>
      </c>
    </row>
    <row r="40" spans="1:15" x14ac:dyDescent="0.25">
      <c r="A40" s="8" t="s">
        <v>27</v>
      </c>
      <c r="B40" s="3"/>
      <c r="C40" s="92"/>
      <c r="D40" s="88"/>
      <c r="E40" s="18"/>
      <c r="F40" s="18"/>
      <c r="G40" s="92"/>
      <c r="H40" s="18"/>
      <c r="I40" s="18"/>
      <c r="J40" s="18"/>
      <c r="K40" s="18"/>
      <c r="L40" s="31"/>
      <c r="M40" s="92"/>
      <c r="N40" s="31"/>
      <c r="O40" s="31"/>
    </row>
    <row r="41" spans="1:15" x14ac:dyDescent="0.25">
      <c r="A41" s="9" t="s">
        <v>19</v>
      </c>
      <c r="B41" s="3"/>
      <c r="C41" s="90">
        <v>32</v>
      </c>
      <c r="D41" s="85">
        <v>19</v>
      </c>
      <c r="E41" s="10">
        <v>13</v>
      </c>
      <c r="F41" s="12"/>
      <c r="G41" s="90">
        <v>61</v>
      </c>
      <c r="H41" s="10">
        <v>16</v>
      </c>
      <c r="I41" s="10">
        <v>18</v>
      </c>
      <c r="J41" s="10">
        <v>15</v>
      </c>
      <c r="K41" s="10">
        <v>12</v>
      </c>
      <c r="L41" s="31"/>
      <c r="M41" s="90">
        <v>55</v>
      </c>
      <c r="N41" s="14">
        <v>16</v>
      </c>
      <c r="O41" s="14">
        <v>13</v>
      </c>
    </row>
    <row r="42" spans="1:15" x14ac:dyDescent="0.25">
      <c r="A42" s="9" t="s">
        <v>23</v>
      </c>
      <c r="B42" s="3"/>
      <c r="C42" s="90">
        <v>62</v>
      </c>
      <c r="D42" s="85">
        <v>34</v>
      </c>
      <c r="E42" s="10">
        <v>28</v>
      </c>
      <c r="F42" s="12"/>
      <c r="G42" s="90">
        <v>160</v>
      </c>
      <c r="H42" s="10">
        <v>34</v>
      </c>
      <c r="I42" s="10">
        <v>55</v>
      </c>
      <c r="J42" s="10">
        <v>27</v>
      </c>
      <c r="K42" s="10">
        <v>44</v>
      </c>
      <c r="L42" s="31"/>
      <c r="M42" s="90">
        <v>111</v>
      </c>
      <c r="N42" s="14">
        <v>23</v>
      </c>
      <c r="O42" s="14">
        <v>37</v>
      </c>
    </row>
    <row r="43" spans="1:15" s="80" customFormat="1" x14ac:dyDescent="0.25">
      <c r="A43" s="60" t="s">
        <v>194</v>
      </c>
      <c r="B43" s="82"/>
      <c r="C43" s="90">
        <v>0</v>
      </c>
      <c r="D43" s="85">
        <v>0</v>
      </c>
      <c r="E43" s="14">
        <v>0</v>
      </c>
      <c r="F43" s="31"/>
      <c r="G43" s="90">
        <v>0</v>
      </c>
      <c r="H43" s="14">
        <v>0</v>
      </c>
      <c r="I43" s="14">
        <v>0</v>
      </c>
      <c r="J43" s="14">
        <v>0</v>
      </c>
      <c r="K43" s="14">
        <v>0</v>
      </c>
      <c r="L43" s="31"/>
      <c r="M43" s="90">
        <v>-74</v>
      </c>
      <c r="N43" s="14">
        <v>0</v>
      </c>
      <c r="O43" s="14">
        <v>-74</v>
      </c>
    </row>
    <row r="44" spans="1:15" s="80" customFormat="1" x14ac:dyDescent="0.25">
      <c r="A44" s="9" t="s">
        <v>191</v>
      </c>
      <c r="B44" s="82"/>
      <c r="C44" s="90">
        <v>0</v>
      </c>
      <c r="D44" s="85">
        <v>0</v>
      </c>
      <c r="E44" s="14">
        <v>0</v>
      </c>
      <c r="F44" s="31"/>
      <c r="G44" s="90">
        <v>0</v>
      </c>
      <c r="H44" s="14">
        <v>0</v>
      </c>
      <c r="I44" s="14">
        <v>0</v>
      </c>
      <c r="J44" s="14">
        <v>0</v>
      </c>
      <c r="K44" s="14">
        <v>0</v>
      </c>
      <c r="L44" s="31"/>
      <c r="M44" s="90">
        <v>72</v>
      </c>
      <c r="N44" s="14">
        <v>0</v>
      </c>
      <c r="O44" s="14">
        <v>72</v>
      </c>
    </row>
    <row r="45" spans="1:15" s="80" customFormat="1" x14ac:dyDescent="0.25">
      <c r="A45" s="9" t="s">
        <v>192</v>
      </c>
      <c r="B45" s="82"/>
      <c r="C45" s="90">
        <v>0</v>
      </c>
      <c r="D45" s="85">
        <v>0</v>
      </c>
      <c r="E45" s="14">
        <v>0</v>
      </c>
      <c r="F45" s="31"/>
      <c r="G45" s="90">
        <v>0</v>
      </c>
      <c r="H45" s="14">
        <v>0</v>
      </c>
      <c r="I45" s="14">
        <v>0</v>
      </c>
      <c r="J45" s="14">
        <v>0</v>
      </c>
      <c r="K45" s="14">
        <v>0</v>
      </c>
      <c r="L45" s="31"/>
      <c r="M45" s="90">
        <v>7</v>
      </c>
      <c r="N45" s="14">
        <v>0</v>
      </c>
      <c r="O45" s="14">
        <v>0</v>
      </c>
    </row>
    <row r="46" spans="1:15" x14ac:dyDescent="0.25">
      <c r="A46" s="9" t="s">
        <v>28</v>
      </c>
      <c r="B46" s="3"/>
      <c r="C46" s="90">
        <v>-20</v>
      </c>
      <c r="D46" s="85">
        <v>-20</v>
      </c>
      <c r="E46" s="10">
        <v>0</v>
      </c>
      <c r="F46" s="18"/>
      <c r="G46" s="90">
        <v>140</v>
      </c>
      <c r="H46" s="14">
        <v>0</v>
      </c>
      <c r="I46" s="14">
        <v>140</v>
      </c>
      <c r="J46" s="14">
        <v>0</v>
      </c>
      <c r="K46" s="14">
        <v>0</v>
      </c>
      <c r="L46" s="31"/>
      <c r="M46" s="90">
        <v>0</v>
      </c>
      <c r="N46" s="14">
        <v>0</v>
      </c>
      <c r="O46" s="14">
        <v>0</v>
      </c>
    </row>
    <row r="47" spans="1:15" x14ac:dyDescent="0.25">
      <c r="A47" s="19" t="s">
        <v>29</v>
      </c>
      <c r="B47" s="3"/>
      <c r="C47" s="90">
        <v>0</v>
      </c>
      <c r="D47" s="85">
        <v>0</v>
      </c>
      <c r="E47" s="10">
        <v>0</v>
      </c>
      <c r="F47" s="18"/>
      <c r="G47" s="90">
        <v>11</v>
      </c>
      <c r="H47" s="14">
        <v>0</v>
      </c>
      <c r="I47" s="14">
        <v>50</v>
      </c>
      <c r="J47" s="14">
        <v>0</v>
      </c>
      <c r="K47" s="14">
        <v>-39</v>
      </c>
      <c r="L47" s="31"/>
      <c r="M47" s="90">
        <v>0</v>
      </c>
      <c r="N47" s="14">
        <v>0</v>
      </c>
      <c r="O47" s="14">
        <v>0</v>
      </c>
    </row>
    <row r="48" spans="1:15" s="67" customFormat="1" x14ac:dyDescent="0.25">
      <c r="A48" s="19" t="s">
        <v>22</v>
      </c>
      <c r="B48" s="68"/>
      <c r="C48" s="90">
        <v>0</v>
      </c>
      <c r="D48" s="85">
        <v>0</v>
      </c>
      <c r="E48" s="14">
        <v>0</v>
      </c>
      <c r="F48" s="31"/>
      <c r="G48" s="90">
        <v>484</v>
      </c>
      <c r="H48" s="14">
        <v>484</v>
      </c>
      <c r="I48" s="14">
        <v>0</v>
      </c>
      <c r="J48" s="14">
        <v>0</v>
      </c>
      <c r="K48" s="14">
        <v>0</v>
      </c>
      <c r="L48" s="31"/>
      <c r="M48" s="90">
        <v>0</v>
      </c>
      <c r="N48" s="14">
        <v>0</v>
      </c>
      <c r="O48" s="14">
        <v>0</v>
      </c>
    </row>
    <row r="49" spans="1:15" x14ac:dyDescent="0.25">
      <c r="A49" s="19" t="s">
        <v>21</v>
      </c>
      <c r="B49" s="3"/>
      <c r="C49" s="90">
        <v>-49</v>
      </c>
      <c r="D49" s="85">
        <v>-49</v>
      </c>
      <c r="E49" s="10">
        <v>0</v>
      </c>
      <c r="F49" s="18"/>
      <c r="G49" s="90">
        <v>0</v>
      </c>
      <c r="H49" s="14">
        <v>0</v>
      </c>
      <c r="I49" s="14">
        <v>0</v>
      </c>
      <c r="J49" s="14">
        <v>0</v>
      </c>
      <c r="K49" s="14">
        <v>0</v>
      </c>
      <c r="L49" s="31"/>
      <c r="M49" s="90">
        <v>0</v>
      </c>
      <c r="N49" s="14">
        <v>0</v>
      </c>
      <c r="O49" s="14">
        <v>0</v>
      </c>
    </row>
    <row r="50" spans="1:15" x14ac:dyDescent="0.25">
      <c r="A50" s="61" t="s">
        <v>171</v>
      </c>
      <c r="B50" s="3"/>
      <c r="C50" s="90">
        <v>-7</v>
      </c>
      <c r="D50" s="85">
        <v>-1</v>
      </c>
      <c r="E50" s="10">
        <v>-6</v>
      </c>
      <c r="F50" s="18"/>
      <c r="G50" s="90">
        <v>-213</v>
      </c>
      <c r="H50" s="14">
        <v>-143</v>
      </c>
      <c r="I50" s="14">
        <v>-56</v>
      </c>
      <c r="J50" s="14">
        <v>-9</v>
      </c>
      <c r="K50" s="14">
        <v>-5</v>
      </c>
      <c r="L50" s="31"/>
      <c r="M50" s="90">
        <v>-40</v>
      </c>
      <c r="N50" s="14">
        <v>-7</v>
      </c>
      <c r="O50" s="14">
        <v>-12</v>
      </c>
    </row>
    <row r="51" spans="1:15" x14ac:dyDescent="0.25">
      <c r="A51" s="98" t="s">
        <v>30</v>
      </c>
      <c r="B51" s="99"/>
      <c r="C51" s="103">
        <v>0</v>
      </c>
      <c r="D51" s="104">
        <v>0</v>
      </c>
      <c r="E51" s="105">
        <v>0</v>
      </c>
      <c r="F51" s="107"/>
      <c r="G51" s="103">
        <v>3</v>
      </c>
      <c r="H51" s="105">
        <v>0</v>
      </c>
      <c r="I51" s="105">
        <v>0</v>
      </c>
      <c r="J51" s="105">
        <v>0</v>
      </c>
      <c r="K51" s="105">
        <v>3</v>
      </c>
      <c r="L51" s="107"/>
      <c r="M51" s="103">
        <v>6</v>
      </c>
      <c r="N51" s="105">
        <v>0</v>
      </c>
      <c r="O51" s="105">
        <v>0</v>
      </c>
    </row>
    <row r="52" spans="1:15" ht="15.6" x14ac:dyDescent="0.25">
      <c r="A52" s="109" t="s">
        <v>202</v>
      </c>
      <c r="B52" s="99"/>
      <c r="C52" s="103">
        <f>SUM(C39:C51)</f>
        <v>843</v>
      </c>
      <c r="D52" s="104">
        <f>SUM(D39:D51)</f>
        <v>514</v>
      </c>
      <c r="E52" s="105">
        <v>329</v>
      </c>
      <c r="F52" s="107"/>
      <c r="G52" s="103">
        <f>SUM(G39:G51)</f>
        <v>1481</v>
      </c>
      <c r="H52" s="105">
        <f>SUM(H39:H51)</f>
        <v>382</v>
      </c>
      <c r="I52" s="105">
        <f>SUM(I39:I51)</f>
        <v>427</v>
      </c>
      <c r="J52" s="105">
        <f>SUM(J39:J51)</f>
        <v>427</v>
      </c>
      <c r="K52" s="105">
        <f>SUM(K39:K51)</f>
        <v>245</v>
      </c>
      <c r="L52" s="107"/>
      <c r="M52" s="103">
        <v>1479</v>
      </c>
      <c r="N52" s="105">
        <v>331</v>
      </c>
      <c r="O52" s="105">
        <v>461</v>
      </c>
    </row>
    <row r="53" spans="1:15" x14ac:dyDescent="0.25">
      <c r="A53" s="3"/>
      <c r="B53" s="3"/>
      <c r="C53" s="89"/>
      <c r="D53" s="84"/>
      <c r="E53" s="20"/>
      <c r="F53" s="3"/>
      <c r="G53" s="89"/>
      <c r="H53" s="3"/>
      <c r="I53" s="3"/>
      <c r="J53" s="3"/>
      <c r="K53" s="3"/>
      <c r="L53" s="82"/>
      <c r="M53" s="89"/>
      <c r="N53" s="82"/>
      <c r="O53" s="82"/>
    </row>
    <row r="54" spans="1:15" ht="15.6" x14ac:dyDescent="0.25">
      <c r="A54" s="61" t="s">
        <v>203</v>
      </c>
      <c r="B54" s="3"/>
      <c r="C54" s="89"/>
      <c r="D54" s="84"/>
      <c r="E54" s="20"/>
      <c r="F54" s="3"/>
      <c r="G54" s="89"/>
      <c r="H54" s="3"/>
      <c r="I54" s="3"/>
      <c r="J54" s="3"/>
      <c r="K54" s="3"/>
      <c r="L54" s="82"/>
      <c r="M54" s="89"/>
      <c r="N54" s="82"/>
      <c r="O54" s="82"/>
    </row>
    <row r="55" spans="1:15" x14ac:dyDescent="0.25">
      <c r="A55" s="9" t="s">
        <v>25</v>
      </c>
      <c r="B55" s="3"/>
      <c r="C55" s="91">
        <v>1.64</v>
      </c>
      <c r="D55" s="87">
        <v>1</v>
      </c>
      <c r="E55" s="15">
        <v>0.64</v>
      </c>
      <c r="F55" s="16"/>
      <c r="G55" s="91">
        <v>2.88</v>
      </c>
      <c r="H55" s="15">
        <v>0.74</v>
      </c>
      <c r="I55" s="15">
        <v>0.83</v>
      </c>
      <c r="J55" s="15">
        <v>0.83</v>
      </c>
      <c r="K55" s="15">
        <v>0.48</v>
      </c>
      <c r="L55" s="16"/>
      <c r="M55" s="91">
        <v>2.87</v>
      </c>
      <c r="N55" s="21">
        <v>0.64</v>
      </c>
      <c r="O55" s="21">
        <v>0.9</v>
      </c>
    </row>
    <row r="56" spans="1:15" x14ac:dyDescent="0.25">
      <c r="A56" s="110" t="s">
        <v>26</v>
      </c>
      <c r="B56" s="99"/>
      <c r="C56" s="111">
        <v>1.63</v>
      </c>
      <c r="D56" s="112">
        <v>1</v>
      </c>
      <c r="E56" s="113">
        <v>0.64</v>
      </c>
      <c r="F56" s="114"/>
      <c r="G56" s="111">
        <v>2.86</v>
      </c>
      <c r="H56" s="113">
        <v>0.74</v>
      </c>
      <c r="I56" s="113">
        <v>0.83</v>
      </c>
      <c r="J56" s="113">
        <v>0.83</v>
      </c>
      <c r="K56" s="113">
        <v>0.47</v>
      </c>
      <c r="L56" s="114"/>
      <c r="M56" s="111">
        <v>2.86</v>
      </c>
      <c r="N56" s="113">
        <v>0.64</v>
      </c>
      <c r="O56" s="113">
        <v>0.89</v>
      </c>
    </row>
    <row r="57" spans="1:15" x14ac:dyDescent="0.25">
      <c r="A57" s="3"/>
      <c r="B57" s="3"/>
      <c r="C57" s="3"/>
      <c r="D57" s="3"/>
      <c r="E57" s="3"/>
      <c r="F57" s="3"/>
      <c r="G57" s="3"/>
      <c r="H57" s="3"/>
      <c r="I57" s="3"/>
      <c r="J57" s="3"/>
      <c r="K57" s="3"/>
      <c r="L57" s="82"/>
      <c r="M57" s="82"/>
      <c r="N57" s="82"/>
      <c r="O57" s="82"/>
    </row>
    <row r="58" spans="1:15" ht="24" customHeight="1" x14ac:dyDescent="0.25">
      <c r="A58" s="220" t="s">
        <v>204</v>
      </c>
      <c r="B58" s="220"/>
      <c r="C58" s="220"/>
      <c r="D58" s="220"/>
      <c r="E58" s="220"/>
      <c r="F58" s="220"/>
      <c r="G58" s="220"/>
      <c r="H58" s="220"/>
      <c r="I58" s="220"/>
      <c r="J58" s="220"/>
      <c r="K58" s="220"/>
      <c r="L58" s="220"/>
      <c r="M58" s="220"/>
      <c r="N58" s="220"/>
      <c r="O58" s="220"/>
    </row>
    <row r="59" spans="1:15" ht="32.4" customHeight="1" x14ac:dyDescent="0.25">
      <c r="A59" s="220"/>
      <c r="B59" s="220"/>
      <c r="C59" s="220"/>
      <c r="D59" s="220"/>
      <c r="E59" s="220"/>
      <c r="F59" s="220"/>
      <c r="G59" s="220"/>
      <c r="H59" s="220"/>
      <c r="I59" s="220"/>
      <c r="J59" s="220"/>
      <c r="K59" s="220"/>
      <c r="L59" s="220"/>
      <c r="M59" s="220"/>
      <c r="N59" s="220"/>
      <c r="O59" s="220"/>
    </row>
    <row r="60" spans="1:15" x14ac:dyDescent="0.25">
      <c r="A60" s="3"/>
      <c r="B60" s="3"/>
      <c r="C60" s="3"/>
      <c r="D60" s="3"/>
      <c r="E60" s="3"/>
      <c r="F60" s="3"/>
      <c r="G60" s="3"/>
      <c r="H60" s="3"/>
      <c r="I60" s="3"/>
      <c r="J60" s="3"/>
      <c r="K60" s="3"/>
      <c r="L60" s="82"/>
      <c r="M60" s="82"/>
      <c r="N60" s="82"/>
      <c r="O60" s="82"/>
    </row>
  </sheetData>
  <mergeCells count="1">
    <mergeCell ref="A58:O59"/>
  </mergeCells>
  <pageMargins left="0.7" right="0.7" top="0.75" bottom="0.75" header="0.3" footer="0.3"/>
  <pageSetup scale="62" fitToWidth="0" fitToHeight="0" orientation="landscape" r:id="rId1"/>
  <headerFooter>
    <oddFooter>&amp;C&amp;"Arial,Regular"&amp;P&amp;R&amp;"Arial,Regular"Rogers Communications Inc.
Supplemental Financial Information - Second Quarter 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zoomScaleNormal="100" workbookViewId="0"/>
  </sheetViews>
  <sheetFormatPr defaultColWidth="21.44140625" defaultRowHeight="13.2" x14ac:dyDescent="0.25"/>
  <cols>
    <col min="1" max="1" width="63.33203125" customWidth="1"/>
    <col min="2" max="2" width="1.77734375" style="71" customWidth="1"/>
    <col min="3" max="3" width="12.44140625" customWidth="1"/>
    <col min="4" max="5" width="10.77734375" customWidth="1"/>
    <col min="6" max="6" width="1.77734375" style="71" customWidth="1"/>
    <col min="7" max="11" width="10.77734375" customWidth="1"/>
    <col min="12" max="12" width="1.77734375" customWidth="1"/>
    <col min="13" max="15" width="10.77734375" customWidth="1"/>
  </cols>
  <sheetData>
    <row r="1" spans="1:15" x14ac:dyDescent="0.25">
      <c r="A1" s="2" t="s">
        <v>0</v>
      </c>
      <c r="B1" s="69"/>
      <c r="C1" s="3"/>
      <c r="D1" s="3"/>
      <c r="E1" s="3"/>
      <c r="F1" s="69"/>
      <c r="G1" s="3"/>
      <c r="H1" s="3"/>
      <c r="I1" s="3"/>
      <c r="J1" s="3"/>
      <c r="K1" s="3"/>
      <c r="L1" s="3"/>
      <c r="M1" s="3"/>
    </row>
    <row r="2" spans="1:15" x14ac:dyDescent="0.25">
      <c r="A2" s="2" t="s">
        <v>31</v>
      </c>
      <c r="B2" s="69"/>
      <c r="C2" s="3"/>
      <c r="D2" s="3"/>
      <c r="E2" s="3"/>
      <c r="F2" s="69"/>
      <c r="G2" s="3"/>
      <c r="H2" s="3"/>
      <c r="I2" s="3"/>
      <c r="J2" s="3"/>
      <c r="K2" s="3"/>
      <c r="L2" s="3"/>
      <c r="M2" s="3"/>
    </row>
    <row r="3" spans="1:15" x14ac:dyDescent="0.25">
      <c r="A3" s="2" t="s">
        <v>2</v>
      </c>
      <c r="B3" s="69"/>
      <c r="C3" s="3"/>
      <c r="D3" s="3"/>
      <c r="E3" s="3"/>
      <c r="F3" s="69"/>
      <c r="G3" s="3"/>
      <c r="H3" s="3"/>
      <c r="I3" s="3"/>
      <c r="J3" s="3"/>
      <c r="K3" s="3"/>
      <c r="L3" s="3"/>
      <c r="M3" s="3"/>
    </row>
    <row r="4" spans="1:15" x14ac:dyDescent="0.25">
      <c r="A4" s="3"/>
      <c r="B4" s="69"/>
      <c r="C4" s="4"/>
      <c r="D4" s="5"/>
      <c r="E4" s="5"/>
      <c r="F4" s="72"/>
      <c r="G4" s="4"/>
      <c r="H4" s="1"/>
      <c r="I4" s="3"/>
      <c r="J4" s="3"/>
      <c r="K4" s="3"/>
      <c r="L4" s="3"/>
      <c r="M4" s="3"/>
    </row>
    <row r="5" spans="1:15" ht="26.4" x14ac:dyDescent="0.25">
      <c r="A5" s="98" t="s">
        <v>32</v>
      </c>
      <c r="B5" s="99"/>
      <c r="C5" s="100" t="s">
        <v>197</v>
      </c>
      <c r="D5" s="101" t="s">
        <v>4</v>
      </c>
      <c r="E5" s="101" t="s">
        <v>5</v>
      </c>
      <c r="F5" s="102"/>
      <c r="G5" s="100" t="s">
        <v>198</v>
      </c>
      <c r="H5" s="101" t="s">
        <v>6</v>
      </c>
      <c r="I5" s="101" t="s">
        <v>7</v>
      </c>
      <c r="J5" s="101" t="s">
        <v>8</v>
      </c>
      <c r="K5" s="101" t="s">
        <v>9</v>
      </c>
      <c r="L5" s="102"/>
      <c r="M5" s="100" t="s">
        <v>199</v>
      </c>
      <c r="N5" s="101" t="s">
        <v>189</v>
      </c>
      <c r="O5" s="101" t="s">
        <v>190</v>
      </c>
    </row>
    <row r="6" spans="1:15" x14ac:dyDescent="0.25">
      <c r="A6" s="17"/>
      <c r="B6" s="69"/>
      <c r="C6" s="89"/>
      <c r="D6" s="84"/>
      <c r="E6" s="3"/>
      <c r="F6" s="72"/>
      <c r="G6" s="89"/>
      <c r="H6" s="3"/>
      <c r="I6" s="3"/>
      <c r="J6" s="3"/>
      <c r="K6" s="3"/>
      <c r="L6" s="3"/>
      <c r="M6" s="89"/>
    </row>
    <row r="7" spans="1:15" x14ac:dyDescent="0.25">
      <c r="A7" s="8" t="s">
        <v>33</v>
      </c>
      <c r="B7" s="69"/>
      <c r="C7" s="89"/>
      <c r="D7" s="84"/>
      <c r="E7" s="3"/>
      <c r="F7" s="72"/>
      <c r="G7" s="89"/>
      <c r="H7" s="3"/>
      <c r="I7" s="3"/>
      <c r="J7" s="3"/>
      <c r="K7" s="3"/>
      <c r="L7" s="3"/>
      <c r="M7" s="89"/>
    </row>
    <row r="8" spans="1:15" x14ac:dyDescent="0.25">
      <c r="A8" s="9" t="s">
        <v>12</v>
      </c>
      <c r="B8" s="69"/>
      <c r="C8" s="127">
        <v>318</v>
      </c>
      <c r="D8" s="85">
        <v>158</v>
      </c>
      <c r="E8" s="10">
        <v>160</v>
      </c>
      <c r="F8" s="72"/>
      <c r="G8" s="90">
        <v>702</v>
      </c>
      <c r="H8" s="10">
        <v>153</v>
      </c>
      <c r="I8" s="10">
        <v>161</v>
      </c>
      <c r="J8" s="10">
        <v>207</v>
      </c>
      <c r="K8" s="10">
        <v>181</v>
      </c>
      <c r="L8" s="13"/>
      <c r="M8" s="115">
        <v>866</v>
      </c>
      <c r="N8" s="118">
        <v>235</v>
      </c>
      <c r="O8" s="118">
        <v>195</v>
      </c>
    </row>
    <row r="9" spans="1:15" x14ac:dyDescent="0.25">
      <c r="A9" s="9" t="s">
        <v>13</v>
      </c>
      <c r="B9" s="69"/>
      <c r="C9" s="90">
        <v>477</v>
      </c>
      <c r="D9" s="85">
        <v>249</v>
      </c>
      <c r="E9" s="10">
        <v>228</v>
      </c>
      <c r="F9" s="72"/>
      <c r="G9" s="90">
        <v>1085</v>
      </c>
      <c r="H9" s="10">
        <v>284</v>
      </c>
      <c r="I9" s="10">
        <v>255</v>
      </c>
      <c r="J9" s="10">
        <v>300</v>
      </c>
      <c r="K9" s="10">
        <v>246</v>
      </c>
      <c r="L9" s="13"/>
      <c r="M9" s="115">
        <v>1030</v>
      </c>
      <c r="N9" s="118">
        <v>308</v>
      </c>
      <c r="O9" s="118">
        <v>244</v>
      </c>
    </row>
    <row r="10" spans="1:15" x14ac:dyDescent="0.25">
      <c r="A10" s="9" t="s">
        <v>14</v>
      </c>
      <c r="B10" s="69"/>
      <c r="C10" s="90">
        <v>60</v>
      </c>
      <c r="D10" s="85">
        <v>31</v>
      </c>
      <c r="E10" s="10">
        <v>29</v>
      </c>
      <c r="F10" s="72"/>
      <c r="G10" s="90">
        <v>146</v>
      </c>
      <c r="H10" s="10">
        <v>37</v>
      </c>
      <c r="I10" s="10">
        <v>33</v>
      </c>
      <c r="J10" s="10">
        <v>38</v>
      </c>
      <c r="K10" s="10">
        <v>38</v>
      </c>
      <c r="L10" s="13"/>
      <c r="M10" s="115">
        <v>187</v>
      </c>
      <c r="N10" s="118">
        <v>65</v>
      </c>
      <c r="O10" s="118">
        <v>41</v>
      </c>
    </row>
    <row r="11" spans="1:15" x14ac:dyDescent="0.25">
      <c r="A11" s="9" t="s">
        <v>15</v>
      </c>
      <c r="B11" s="69"/>
      <c r="C11" s="90">
        <v>26</v>
      </c>
      <c r="D11" s="85">
        <v>13</v>
      </c>
      <c r="E11" s="10">
        <v>13</v>
      </c>
      <c r="F11" s="72"/>
      <c r="G11" s="90">
        <v>62</v>
      </c>
      <c r="H11" s="10">
        <v>19</v>
      </c>
      <c r="I11" s="10">
        <v>12</v>
      </c>
      <c r="J11" s="10">
        <v>13</v>
      </c>
      <c r="K11" s="10">
        <v>18</v>
      </c>
      <c r="L11" s="13"/>
      <c r="M11" s="115">
        <v>60</v>
      </c>
      <c r="N11" s="118">
        <v>28</v>
      </c>
      <c r="O11" s="118">
        <v>12</v>
      </c>
    </row>
    <row r="12" spans="1:15" x14ac:dyDescent="0.25">
      <c r="A12" s="110" t="s">
        <v>34</v>
      </c>
      <c r="B12" s="99"/>
      <c r="C12" s="103">
        <v>130</v>
      </c>
      <c r="D12" s="104">
        <v>74</v>
      </c>
      <c r="E12" s="105">
        <v>56</v>
      </c>
      <c r="F12" s="121"/>
      <c r="G12" s="103">
        <v>357</v>
      </c>
      <c r="H12" s="105">
        <v>111</v>
      </c>
      <c r="I12" s="105">
        <v>88</v>
      </c>
      <c r="J12" s="105">
        <v>89</v>
      </c>
      <c r="K12" s="105">
        <v>69</v>
      </c>
      <c r="L12" s="106"/>
      <c r="M12" s="133">
        <v>297</v>
      </c>
      <c r="N12" s="122">
        <v>137</v>
      </c>
      <c r="O12" s="122">
        <v>79</v>
      </c>
    </row>
    <row r="13" spans="1:15" x14ac:dyDescent="0.25">
      <c r="A13" s="8" t="s">
        <v>35</v>
      </c>
      <c r="B13" s="69"/>
      <c r="C13" s="94">
        <v>1011</v>
      </c>
      <c r="D13" s="95">
        <v>525</v>
      </c>
      <c r="E13" s="83">
        <v>486</v>
      </c>
      <c r="F13" s="72"/>
      <c r="G13" s="90">
        <v>2352</v>
      </c>
      <c r="H13" s="10">
        <v>604</v>
      </c>
      <c r="I13" s="10">
        <v>549</v>
      </c>
      <c r="J13" s="10">
        <f>SUM(J8:J12)</f>
        <v>647</v>
      </c>
      <c r="K13" s="10">
        <f>SUM(K8:K12)</f>
        <v>552</v>
      </c>
      <c r="L13" s="13"/>
      <c r="M13" s="115">
        <f>SUM(M8:M12)</f>
        <v>2440</v>
      </c>
      <c r="N13" s="118">
        <f>SUM(N8:N12)</f>
        <v>773</v>
      </c>
      <c r="O13" s="118">
        <f>SUM(O8:O12)</f>
        <v>571</v>
      </c>
    </row>
    <row r="14" spans="1:15" s="57" customFormat="1" x14ac:dyDescent="0.25">
      <c r="A14" s="98" t="s">
        <v>96</v>
      </c>
      <c r="B14" s="99"/>
      <c r="C14" s="128">
        <v>-74</v>
      </c>
      <c r="D14" s="135">
        <v>-74</v>
      </c>
      <c r="E14" s="123" t="s">
        <v>182</v>
      </c>
      <c r="F14" s="124"/>
      <c r="G14" s="128" t="s">
        <v>182</v>
      </c>
      <c r="H14" s="123" t="s">
        <v>182</v>
      </c>
      <c r="I14" s="123" t="s">
        <v>182</v>
      </c>
      <c r="J14" s="123" t="s">
        <v>182</v>
      </c>
      <c r="K14" s="123" t="s">
        <v>182</v>
      </c>
      <c r="L14" s="106"/>
      <c r="M14" s="128" t="s">
        <v>182</v>
      </c>
      <c r="N14" s="123" t="s">
        <v>182</v>
      </c>
      <c r="O14" s="123" t="s">
        <v>182</v>
      </c>
    </row>
    <row r="15" spans="1:15" s="57" customFormat="1" x14ac:dyDescent="0.25">
      <c r="A15" s="200" t="s">
        <v>183</v>
      </c>
      <c r="B15" s="201"/>
      <c r="C15" s="202">
        <v>937</v>
      </c>
      <c r="D15" s="203">
        <v>451</v>
      </c>
      <c r="E15" s="204">
        <v>486</v>
      </c>
      <c r="F15" s="205"/>
      <c r="G15" s="202">
        <v>2352</v>
      </c>
      <c r="H15" s="204">
        <v>604</v>
      </c>
      <c r="I15" s="204">
        <v>549</v>
      </c>
      <c r="J15" s="204">
        <v>647</v>
      </c>
      <c r="K15" s="204">
        <v>552</v>
      </c>
      <c r="L15" s="206"/>
      <c r="M15" s="207">
        <v>2440</v>
      </c>
      <c r="N15" s="208">
        <v>773</v>
      </c>
      <c r="O15" s="208">
        <v>571</v>
      </c>
    </row>
    <row r="16" spans="1:15" x14ac:dyDescent="0.25">
      <c r="A16" s="17"/>
      <c r="B16" s="69"/>
      <c r="C16" s="130"/>
      <c r="D16" s="136"/>
      <c r="E16" s="24"/>
      <c r="F16" s="72"/>
      <c r="G16" s="130"/>
      <c r="H16" s="24"/>
      <c r="I16" s="24"/>
      <c r="J16" s="24"/>
      <c r="K16" s="24"/>
      <c r="L16" s="24"/>
      <c r="M16" s="116"/>
      <c r="N16" s="119"/>
      <c r="O16" s="119"/>
    </row>
    <row r="17" spans="1:15" ht="15.6" x14ac:dyDescent="0.25">
      <c r="A17" s="8" t="s">
        <v>36</v>
      </c>
      <c r="B17" s="69"/>
      <c r="C17" s="130"/>
      <c r="D17" s="136"/>
      <c r="E17" s="24"/>
      <c r="F17" s="72"/>
      <c r="G17" s="130"/>
      <c r="H17" s="24"/>
      <c r="I17" s="24"/>
      <c r="J17" s="24"/>
      <c r="K17" s="24"/>
      <c r="L17" s="24"/>
      <c r="M17" s="116"/>
      <c r="N17" s="119"/>
      <c r="O17" s="119"/>
    </row>
    <row r="18" spans="1:15" x14ac:dyDescent="0.25">
      <c r="A18" s="9" t="s">
        <v>12</v>
      </c>
      <c r="B18" s="69"/>
      <c r="C18" s="131">
        <v>8.4000000000000005E-2</v>
      </c>
      <c r="D18" s="137">
        <v>8.2000000000000003E-2</v>
      </c>
      <c r="E18" s="74">
        <v>8.6999999999999994E-2</v>
      </c>
      <c r="F18" s="72"/>
      <c r="G18" s="131">
        <v>9.7000000000000003E-2</v>
      </c>
      <c r="H18" s="74">
        <v>8.2000000000000003E-2</v>
      </c>
      <c r="I18" s="74">
        <v>8.5999999999999993E-2</v>
      </c>
      <c r="J18" s="74">
        <v>0.11600000000000001</v>
      </c>
      <c r="K18" s="74">
        <v>0.104</v>
      </c>
      <c r="L18" s="25"/>
      <c r="M18" s="117">
        <v>0.125</v>
      </c>
      <c r="N18" s="120">
        <v>0.13500000000000001</v>
      </c>
      <c r="O18" s="120">
        <v>0.11</v>
      </c>
    </row>
    <row r="19" spans="1:15" x14ac:dyDescent="0.25">
      <c r="A19" s="9" t="s">
        <v>13</v>
      </c>
      <c r="B19" s="69"/>
      <c r="C19" s="131">
        <v>0.27700000000000002</v>
      </c>
      <c r="D19" s="137">
        <v>0.28599999999999998</v>
      </c>
      <c r="E19" s="74">
        <v>0.26700000000000002</v>
      </c>
      <c r="F19" s="72"/>
      <c r="G19" s="131">
        <v>0.315</v>
      </c>
      <c r="H19" s="74">
        <v>0.33100000000000002</v>
      </c>
      <c r="I19" s="74">
        <v>0.29499999999999998</v>
      </c>
      <c r="J19" s="74">
        <v>0.34499999999999997</v>
      </c>
      <c r="K19" s="74">
        <v>0.28699999999999998</v>
      </c>
      <c r="L19" s="25"/>
      <c r="M19" s="117">
        <v>0.29699999999999999</v>
      </c>
      <c r="N19" s="120">
        <v>0.36</v>
      </c>
      <c r="O19" s="120">
        <v>0.28000000000000003</v>
      </c>
    </row>
    <row r="20" spans="1:15" x14ac:dyDescent="0.25">
      <c r="A20" s="9" t="s">
        <v>14</v>
      </c>
      <c r="B20" s="69"/>
      <c r="C20" s="131">
        <v>0.314</v>
      </c>
      <c r="D20" s="137">
        <v>0.32300000000000001</v>
      </c>
      <c r="E20" s="74">
        <v>0.30499999999999999</v>
      </c>
      <c r="F20" s="72"/>
      <c r="G20" s="131">
        <v>0.38</v>
      </c>
      <c r="H20" s="74">
        <v>0.38500000000000001</v>
      </c>
      <c r="I20" s="74">
        <v>0.34699999999999998</v>
      </c>
      <c r="J20" s="74">
        <v>0.39200000000000002</v>
      </c>
      <c r="K20" s="74">
        <v>0.39600000000000002</v>
      </c>
      <c r="L20" s="25"/>
      <c r="M20" s="117">
        <v>0.496</v>
      </c>
      <c r="N20" s="120">
        <v>0.68400000000000005</v>
      </c>
      <c r="O20" s="120">
        <v>0.436</v>
      </c>
    </row>
    <row r="21" spans="1:15" x14ac:dyDescent="0.25">
      <c r="A21" s="9" t="s">
        <v>15</v>
      </c>
      <c r="B21" s="69"/>
      <c r="C21" s="131">
        <v>2.3E-2</v>
      </c>
      <c r="D21" s="137">
        <v>0.02</v>
      </c>
      <c r="E21" s="74">
        <v>2.7E-2</v>
      </c>
      <c r="F21" s="72"/>
      <c r="G21" s="131">
        <v>2.9000000000000001E-2</v>
      </c>
      <c r="H21" s="74">
        <v>3.5000000000000003E-2</v>
      </c>
      <c r="I21" s="74">
        <v>2.3E-2</v>
      </c>
      <c r="J21" s="74">
        <v>2.1000000000000001E-2</v>
      </c>
      <c r="K21" s="74">
        <v>0.04</v>
      </c>
      <c r="L21" s="25"/>
      <c r="M21" s="117">
        <v>2.9000000000000001E-2</v>
      </c>
      <c r="N21" s="120">
        <v>0.05</v>
      </c>
      <c r="O21" s="120">
        <v>2.5000000000000001E-2</v>
      </c>
    </row>
    <row r="22" spans="1:15" x14ac:dyDescent="0.25">
      <c r="A22" s="9" t="s">
        <v>37</v>
      </c>
      <c r="B22" s="69"/>
      <c r="C22" s="131">
        <v>0.13500000000000001</v>
      </c>
      <c r="D22" s="137">
        <v>0.126</v>
      </c>
      <c r="E22" s="74">
        <v>0.14599999999999999</v>
      </c>
      <c r="F22" s="72"/>
      <c r="G22" s="131">
        <v>0.17199999999999999</v>
      </c>
      <c r="H22" s="74">
        <v>0.17199999999999999</v>
      </c>
      <c r="I22" s="74">
        <v>0.157</v>
      </c>
      <c r="J22" s="74">
        <v>0.187</v>
      </c>
      <c r="K22" s="74">
        <v>0.17</v>
      </c>
      <c r="L22" s="25"/>
      <c r="M22" s="117">
        <v>0.182</v>
      </c>
      <c r="N22" s="120">
        <v>0.224</v>
      </c>
      <c r="O22" s="120">
        <v>0.16900000000000001</v>
      </c>
    </row>
    <row r="23" spans="1:15" x14ac:dyDescent="0.25">
      <c r="A23" s="17"/>
      <c r="B23" s="69"/>
      <c r="C23" s="130"/>
      <c r="D23" s="136"/>
      <c r="E23" s="24"/>
      <c r="F23" s="72"/>
      <c r="G23" s="130"/>
      <c r="H23" s="24"/>
      <c r="I23" s="24"/>
      <c r="J23" s="24"/>
      <c r="K23" s="24"/>
      <c r="L23" s="24"/>
      <c r="M23" s="116"/>
      <c r="N23" s="119"/>
      <c r="O23" s="119"/>
    </row>
    <row r="24" spans="1:15" ht="15.6" x14ac:dyDescent="0.25">
      <c r="A24" s="8" t="s">
        <v>38</v>
      </c>
      <c r="B24" s="69"/>
      <c r="C24" s="90">
        <v>2576</v>
      </c>
      <c r="D24" s="85">
        <v>1410</v>
      </c>
      <c r="E24" s="10">
        <v>1166</v>
      </c>
      <c r="F24" s="72"/>
      <c r="G24" s="90">
        <v>5092</v>
      </c>
      <c r="H24" s="10">
        <v>1259</v>
      </c>
      <c r="I24" s="10">
        <v>1385</v>
      </c>
      <c r="J24" s="10">
        <v>1347</v>
      </c>
      <c r="K24" s="10">
        <v>1101</v>
      </c>
      <c r="L24" s="13"/>
      <c r="M24" s="115">
        <v>5032</v>
      </c>
      <c r="N24" s="118">
        <v>1226</v>
      </c>
      <c r="O24" s="118">
        <v>1345</v>
      </c>
    </row>
    <row r="25" spans="1:15" x14ac:dyDescent="0.25">
      <c r="A25" s="8" t="s">
        <v>18</v>
      </c>
      <c r="B25" s="69"/>
      <c r="C25" s="132"/>
      <c r="D25" s="138"/>
      <c r="E25" s="13"/>
      <c r="F25" s="72"/>
      <c r="G25" s="132"/>
      <c r="H25" s="13"/>
      <c r="I25" s="13"/>
      <c r="J25" s="13"/>
      <c r="K25" s="13"/>
      <c r="L25" s="13"/>
      <c r="M25" s="115"/>
      <c r="N25" s="118"/>
      <c r="O25" s="118"/>
    </row>
    <row r="26" spans="1:15" x14ac:dyDescent="0.25">
      <c r="A26" s="9" t="s">
        <v>39</v>
      </c>
      <c r="B26" s="69"/>
      <c r="C26" s="90">
        <v>937</v>
      </c>
      <c r="D26" s="85">
        <v>451</v>
      </c>
      <c r="E26" s="10">
        <v>486</v>
      </c>
      <c r="F26" s="72"/>
      <c r="G26" s="90">
        <v>2352</v>
      </c>
      <c r="H26" s="10">
        <v>604</v>
      </c>
      <c r="I26" s="10">
        <v>549</v>
      </c>
      <c r="J26" s="10">
        <v>647</v>
      </c>
      <c r="K26" s="10">
        <v>552</v>
      </c>
      <c r="L26" s="13"/>
      <c r="M26" s="115">
        <v>2440</v>
      </c>
      <c r="N26" s="118">
        <v>773</v>
      </c>
      <c r="O26" s="118">
        <v>571</v>
      </c>
    </row>
    <row r="27" spans="1:15" x14ac:dyDescent="0.25">
      <c r="A27" s="9" t="s">
        <v>40</v>
      </c>
      <c r="B27" s="69"/>
      <c r="C27" s="90">
        <v>363</v>
      </c>
      <c r="D27" s="85">
        <v>181</v>
      </c>
      <c r="E27" s="10">
        <v>182</v>
      </c>
      <c r="F27" s="72"/>
      <c r="G27" s="90">
        <v>740</v>
      </c>
      <c r="H27" s="14">
        <v>182</v>
      </c>
      <c r="I27" s="14">
        <v>179</v>
      </c>
      <c r="J27" s="14">
        <v>187</v>
      </c>
      <c r="K27" s="14">
        <v>192</v>
      </c>
      <c r="L27" s="13"/>
      <c r="M27" s="115">
        <v>732</v>
      </c>
      <c r="N27" s="118">
        <v>185</v>
      </c>
      <c r="O27" s="118">
        <v>180</v>
      </c>
    </row>
    <row r="28" spans="1:15" x14ac:dyDescent="0.25">
      <c r="A28" s="110" t="s">
        <v>184</v>
      </c>
      <c r="B28" s="99"/>
      <c r="C28" s="103">
        <v>312</v>
      </c>
      <c r="D28" s="104">
        <v>152</v>
      </c>
      <c r="E28" s="105">
        <v>160</v>
      </c>
      <c r="F28" s="121"/>
      <c r="G28" s="103">
        <v>295</v>
      </c>
      <c r="H28" s="105">
        <v>81</v>
      </c>
      <c r="I28" s="105">
        <v>59</v>
      </c>
      <c r="J28" s="105">
        <v>18</v>
      </c>
      <c r="K28" s="105">
        <v>137</v>
      </c>
      <c r="L28" s="106"/>
      <c r="M28" s="133">
        <v>184</v>
      </c>
      <c r="N28" s="122">
        <v>-6</v>
      </c>
      <c r="O28" s="122">
        <v>-66</v>
      </c>
    </row>
    <row r="29" spans="1:15" ht="15.6" x14ac:dyDescent="0.25">
      <c r="A29" s="200" t="s">
        <v>41</v>
      </c>
      <c r="B29" s="201"/>
      <c r="C29" s="209">
        <f>C24-SUM(C26:C28)</f>
        <v>964</v>
      </c>
      <c r="D29" s="210">
        <f>D24-SUM(D26:D28)</f>
        <v>626</v>
      </c>
      <c r="E29" s="211">
        <v>338</v>
      </c>
      <c r="F29" s="212"/>
      <c r="G29" s="209">
        <f>G24-SUM(G26:G28)</f>
        <v>1705</v>
      </c>
      <c r="H29" s="211">
        <f>H24-SUM(H26:H28)</f>
        <v>392</v>
      </c>
      <c r="I29" s="211">
        <v>598</v>
      </c>
      <c r="J29" s="211">
        <f>J24-SUM(J26:J28)</f>
        <v>495</v>
      </c>
      <c r="K29" s="211">
        <f>K24-SUM(K26:K28)</f>
        <v>220</v>
      </c>
      <c r="L29" s="206"/>
      <c r="M29" s="207">
        <f>M24-SUM(M26:M28)</f>
        <v>1676</v>
      </c>
      <c r="N29" s="208">
        <f>N24-SUM(N26:N28)</f>
        <v>274</v>
      </c>
      <c r="O29" s="208">
        <f>O24-SUM(O26:O28)</f>
        <v>660</v>
      </c>
    </row>
    <row r="30" spans="1:15" x14ac:dyDescent="0.25">
      <c r="A30" s="17"/>
      <c r="B30" s="69"/>
      <c r="C30" s="132"/>
      <c r="D30" s="138"/>
      <c r="E30" s="13"/>
      <c r="F30" s="72"/>
      <c r="G30" s="132"/>
      <c r="H30" s="13"/>
      <c r="I30" s="13"/>
      <c r="J30" s="13"/>
      <c r="K30" s="13"/>
      <c r="L30" s="13"/>
      <c r="M30" s="115"/>
      <c r="N30" s="118"/>
      <c r="O30" s="118"/>
    </row>
    <row r="31" spans="1:15" x14ac:dyDescent="0.25">
      <c r="A31" s="8" t="s">
        <v>42</v>
      </c>
      <c r="B31" s="69"/>
      <c r="C31" s="90">
        <f>SUM(D31:E31)</f>
        <v>494</v>
      </c>
      <c r="D31" s="85">
        <v>247</v>
      </c>
      <c r="E31" s="10">
        <v>247</v>
      </c>
      <c r="F31" s="72"/>
      <c r="G31" s="90">
        <f>SUM(H31:K31)</f>
        <v>988</v>
      </c>
      <c r="H31" s="14">
        <v>247</v>
      </c>
      <c r="I31" s="14">
        <v>247</v>
      </c>
      <c r="J31" s="14">
        <v>247</v>
      </c>
      <c r="K31" s="14">
        <v>247</v>
      </c>
      <c r="L31" s="13"/>
      <c r="M31" s="115">
        <v>988</v>
      </c>
      <c r="N31" s="118">
        <v>247</v>
      </c>
      <c r="O31" s="118">
        <v>247</v>
      </c>
    </row>
    <row r="32" spans="1:15" x14ac:dyDescent="0.25">
      <c r="A32" s="98" t="s">
        <v>43</v>
      </c>
      <c r="B32" s="99"/>
      <c r="C32" s="111">
        <f>SUM(D32:E32)</f>
        <v>0.96</v>
      </c>
      <c r="D32" s="112">
        <v>0.48</v>
      </c>
      <c r="E32" s="113">
        <v>0.48</v>
      </c>
      <c r="F32" s="121"/>
      <c r="G32" s="111">
        <f>SUM(H32:K32)</f>
        <v>1.92</v>
      </c>
      <c r="H32" s="113">
        <v>0.48</v>
      </c>
      <c r="I32" s="113">
        <v>0.48</v>
      </c>
      <c r="J32" s="113">
        <v>0.48</v>
      </c>
      <c r="K32" s="113">
        <v>0.48</v>
      </c>
      <c r="L32" s="125"/>
      <c r="M32" s="134">
        <v>1.92</v>
      </c>
      <c r="N32" s="126">
        <v>0.48</v>
      </c>
      <c r="O32" s="126">
        <v>0.48</v>
      </c>
    </row>
    <row r="33" spans="1:15" x14ac:dyDescent="0.25">
      <c r="A33" s="3"/>
      <c r="B33" s="69"/>
      <c r="C33" s="3"/>
      <c r="D33" s="3"/>
      <c r="E33" s="3"/>
      <c r="F33" s="72"/>
      <c r="G33" s="3"/>
      <c r="H33" s="3"/>
      <c r="I33" s="3"/>
      <c r="J33" s="3"/>
      <c r="K33" s="3"/>
      <c r="L33" s="3"/>
      <c r="M33" s="3"/>
    </row>
    <row r="34" spans="1:15" ht="13.2" customHeight="1" x14ac:dyDescent="0.25">
      <c r="A34" s="221" t="s">
        <v>44</v>
      </c>
      <c r="B34" s="221"/>
      <c r="C34" s="221"/>
      <c r="D34" s="221"/>
      <c r="E34" s="221"/>
      <c r="F34" s="221"/>
      <c r="G34" s="221"/>
      <c r="H34" s="221"/>
      <c r="I34" s="221"/>
      <c r="J34" s="221"/>
      <c r="K34" s="221"/>
      <c r="L34" s="221"/>
      <c r="M34" s="221"/>
      <c r="N34" s="221"/>
      <c r="O34" s="221"/>
    </row>
    <row r="35" spans="1:15" x14ac:dyDescent="0.25">
      <c r="A35" s="221"/>
      <c r="B35" s="221"/>
      <c r="C35" s="221"/>
      <c r="D35" s="221"/>
      <c r="E35" s="221"/>
      <c r="F35" s="221"/>
      <c r="G35" s="221"/>
      <c r="H35" s="221"/>
      <c r="I35" s="221"/>
      <c r="J35" s="221"/>
      <c r="K35" s="221"/>
      <c r="L35" s="221"/>
      <c r="M35" s="221"/>
      <c r="N35" s="221"/>
      <c r="O35" s="221"/>
    </row>
    <row r="36" spans="1:15" ht="37.799999999999997" customHeight="1" x14ac:dyDescent="0.25">
      <c r="A36" s="221"/>
      <c r="B36" s="221"/>
      <c r="C36" s="221"/>
      <c r="D36" s="221"/>
      <c r="E36" s="221"/>
      <c r="F36" s="221"/>
      <c r="G36" s="221"/>
      <c r="H36" s="221"/>
      <c r="I36" s="221"/>
      <c r="J36" s="221"/>
      <c r="K36" s="221"/>
      <c r="L36" s="221"/>
      <c r="M36" s="221"/>
      <c r="N36" s="221"/>
      <c r="O36" s="221"/>
    </row>
    <row r="37" spans="1:15" x14ac:dyDescent="0.25">
      <c r="A37" s="3"/>
      <c r="B37" s="69"/>
      <c r="C37" s="3"/>
      <c r="D37" s="3"/>
      <c r="E37" s="3"/>
      <c r="F37" s="69"/>
      <c r="G37" s="3"/>
      <c r="H37" s="3"/>
      <c r="I37" s="3"/>
      <c r="J37" s="3"/>
      <c r="K37" s="3"/>
      <c r="L37" s="3"/>
      <c r="M37" s="3"/>
    </row>
    <row r="38" spans="1:15" x14ac:dyDescent="0.25">
      <c r="A38" s="3"/>
      <c r="B38" s="69"/>
      <c r="C38" s="3"/>
      <c r="D38" s="3"/>
      <c r="E38" s="3"/>
      <c r="F38" s="69"/>
      <c r="G38" s="3"/>
      <c r="H38" s="3"/>
      <c r="I38" s="3"/>
      <c r="J38" s="3"/>
      <c r="K38" s="3"/>
      <c r="L38" s="3"/>
      <c r="M38" s="3"/>
    </row>
    <row r="39" spans="1:15" x14ac:dyDescent="0.25">
      <c r="A39" s="3"/>
      <c r="B39" s="69"/>
      <c r="C39" s="3"/>
      <c r="D39" s="3"/>
      <c r="E39" s="3"/>
      <c r="F39" s="69"/>
      <c r="G39" s="3"/>
      <c r="H39" s="3"/>
      <c r="I39" s="3"/>
      <c r="J39" s="3"/>
      <c r="K39" s="3"/>
      <c r="L39" s="3"/>
      <c r="M39" s="3"/>
    </row>
    <row r="40" spans="1:15" x14ac:dyDescent="0.25">
      <c r="A40" s="27"/>
      <c r="B40" s="70"/>
      <c r="C40" s="27"/>
      <c r="D40" s="27"/>
      <c r="E40" s="27"/>
      <c r="F40" s="69"/>
      <c r="G40" s="3"/>
      <c r="H40" s="3"/>
      <c r="I40" s="3"/>
      <c r="J40" s="3"/>
      <c r="K40" s="3"/>
      <c r="L40" s="3"/>
      <c r="M40" s="3"/>
    </row>
    <row r="41" spans="1:15" x14ac:dyDescent="0.25">
      <c r="A41" s="28"/>
      <c r="B41" s="70"/>
      <c r="C41" s="29"/>
      <c r="D41" s="29"/>
      <c r="E41" s="29"/>
      <c r="F41" s="69"/>
      <c r="G41" s="3"/>
      <c r="H41" s="3"/>
      <c r="I41" s="3"/>
      <c r="J41" s="3"/>
      <c r="K41" s="3"/>
      <c r="L41" s="3"/>
      <c r="M41" s="3"/>
    </row>
    <row r="42" spans="1:15" x14ac:dyDescent="0.25">
      <c r="A42" s="28"/>
      <c r="B42" s="70"/>
      <c r="C42" s="30"/>
      <c r="D42" s="30"/>
      <c r="E42" s="30"/>
      <c r="F42" s="69"/>
      <c r="G42" s="3"/>
      <c r="H42" s="3"/>
      <c r="I42" s="3"/>
      <c r="J42" s="3"/>
      <c r="K42" s="3"/>
      <c r="L42" s="3"/>
      <c r="M42" s="3"/>
    </row>
    <row r="43" spans="1:15" x14ac:dyDescent="0.25">
      <c r="A43" s="28"/>
      <c r="B43" s="70"/>
      <c r="C43" s="30"/>
      <c r="D43" s="30"/>
      <c r="E43" s="30"/>
      <c r="F43" s="69"/>
      <c r="G43" s="3"/>
      <c r="H43" s="3"/>
      <c r="I43" s="3"/>
      <c r="J43" s="3"/>
      <c r="K43" s="3"/>
      <c r="L43" s="3"/>
      <c r="M43" s="3"/>
    </row>
    <row r="44" spans="1:15" x14ac:dyDescent="0.25">
      <c r="A44" s="28"/>
      <c r="B44" s="70"/>
      <c r="C44" s="30"/>
      <c r="D44" s="30"/>
      <c r="E44" s="30"/>
      <c r="F44" s="69"/>
      <c r="G44" s="3"/>
      <c r="H44" s="3"/>
      <c r="I44" s="3"/>
      <c r="J44" s="3"/>
      <c r="K44" s="3"/>
      <c r="L44" s="3"/>
      <c r="M44" s="3"/>
    </row>
    <row r="45" spans="1:15" x14ac:dyDescent="0.25">
      <c r="A45" s="3"/>
      <c r="B45" s="69"/>
      <c r="C45" s="3"/>
      <c r="D45" s="3"/>
      <c r="E45" s="3"/>
      <c r="F45" s="69"/>
      <c r="G45" s="3"/>
      <c r="H45" s="3"/>
      <c r="I45" s="3"/>
      <c r="J45" s="3"/>
      <c r="K45" s="3"/>
      <c r="L45" s="3"/>
      <c r="M45" s="3"/>
    </row>
  </sheetData>
  <mergeCells count="1">
    <mergeCell ref="A34:O36"/>
  </mergeCells>
  <pageMargins left="0.7" right="0.7" top="0.75" bottom="0.75" header="0.3" footer="0.3"/>
  <pageSetup scale="66" fitToWidth="0" orientation="landscape" r:id="rId1"/>
  <headerFooter>
    <oddFooter>&amp;C&amp;"Arial,Regular"&amp;P&amp;R&amp;"Arial,Regular"Rogers Communications Inc.
Supplemental Financial Information - Second Quarter 2017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zoomScaleNormal="100" workbookViewId="0"/>
  </sheetViews>
  <sheetFormatPr defaultColWidth="10.77734375" defaultRowHeight="13.2" x14ac:dyDescent="0.25"/>
  <cols>
    <col min="1" max="1" width="51.77734375" customWidth="1"/>
    <col min="2" max="2" width="1.77734375" customWidth="1"/>
    <col min="3" max="3" width="12.44140625" customWidth="1"/>
    <col min="4" max="5" width="10.77734375" customWidth="1"/>
    <col min="6" max="6" width="1.77734375" customWidth="1"/>
    <col min="7" max="11" width="10.77734375" customWidth="1"/>
    <col min="12" max="12" width="1.77734375" customWidth="1"/>
    <col min="13" max="15" width="10.77734375" customWidth="1"/>
  </cols>
  <sheetData>
    <row r="1" spans="1:15" x14ac:dyDescent="0.25">
      <c r="A1" s="2" t="s">
        <v>0</v>
      </c>
      <c r="B1" s="3"/>
      <c r="C1" s="3"/>
      <c r="D1" s="3"/>
      <c r="E1" s="3"/>
      <c r="F1" s="3"/>
      <c r="G1" s="3"/>
      <c r="H1" s="3"/>
      <c r="I1" s="3"/>
      <c r="J1" s="3"/>
      <c r="K1" s="3"/>
      <c r="L1" s="3"/>
    </row>
    <row r="2" spans="1:15" x14ac:dyDescent="0.25">
      <c r="A2" s="2" t="s">
        <v>45</v>
      </c>
      <c r="B2" s="3"/>
      <c r="C2" s="3"/>
      <c r="D2" s="3"/>
      <c r="E2" s="3"/>
      <c r="F2" s="3"/>
      <c r="G2" s="3"/>
      <c r="H2" s="3"/>
      <c r="I2" s="3"/>
      <c r="J2" s="3"/>
      <c r="K2" s="3"/>
      <c r="L2" s="3"/>
    </row>
    <row r="3" spans="1:15" x14ac:dyDescent="0.25">
      <c r="A3" s="2" t="s">
        <v>2</v>
      </c>
      <c r="B3" s="3"/>
      <c r="C3" s="3"/>
      <c r="D3" s="3"/>
      <c r="E3" s="3"/>
      <c r="F3" s="3"/>
      <c r="G3" s="3"/>
      <c r="H3" s="3"/>
      <c r="I3" s="3"/>
      <c r="J3" s="3"/>
      <c r="K3" s="3"/>
      <c r="L3" s="3"/>
    </row>
    <row r="4" spans="1:15" x14ac:dyDescent="0.25">
      <c r="A4" s="3"/>
      <c r="B4" s="3"/>
      <c r="C4" s="6"/>
      <c r="D4" s="5"/>
      <c r="E4" s="5"/>
      <c r="F4" s="3"/>
      <c r="G4" s="4"/>
      <c r="H4" s="3"/>
      <c r="I4" s="3"/>
      <c r="J4" s="3"/>
      <c r="K4" s="3"/>
      <c r="L4" s="3"/>
    </row>
    <row r="5" spans="1:15" ht="26.4" x14ac:dyDescent="0.25">
      <c r="A5" s="98" t="s">
        <v>46</v>
      </c>
      <c r="B5" s="99"/>
      <c r="C5" s="100" t="s">
        <v>197</v>
      </c>
      <c r="D5" s="101" t="s">
        <v>4</v>
      </c>
      <c r="E5" s="101" t="s">
        <v>5</v>
      </c>
      <c r="F5" s="102"/>
      <c r="G5" s="100" t="s">
        <v>198</v>
      </c>
      <c r="H5" s="101" t="s">
        <v>6</v>
      </c>
      <c r="I5" s="101" t="s">
        <v>7</v>
      </c>
      <c r="J5" s="101" t="s">
        <v>8</v>
      </c>
      <c r="K5" s="101" t="s">
        <v>9</v>
      </c>
      <c r="L5" s="102"/>
      <c r="M5" s="100" t="s">
        <v>199</v>
      </c>
      <c r="N5" s="101" t="s">
        <v>189</v>
      </c>
      <c r="O5" s="101" t="s">
        <v>190</v>
      </c>
    </row>
    <row r="6" spans="1:15" x14ac:dyDescent="0.25">
      <c r="A6" s="3"/>
      <c r="B6" s="3"/>
      <c r="C6" s="89"/>
      <c r="D6" s="84"/>
      <c r="E6" s="3"/>
      <c r="F6" s="3"/>
      <c r="G6" s="89"/>
      <c r="H6" s="3"/>
      <c r="I6" s="3"/>
      <c r="J6" s="3"/>
      <c r="K6" s="3"/>
      <c r="L6" s="3"/>
      <c r="M6" s="142"/>
    </row>
    <row r="7" spans="1:15" x14ac:dyDescent="0.25">
      <c r="A7" s="8" t="s">
        <v>47</v>
      </c>
      <c r="B7" s="3"/>
      <c r="C7" s="90">
        <v>1419</v>
      </c>
      <c r="D7" s="85">
        <v>823</v>
      </c>
      <c r="E7" s="14">
        <v>596</v>
      </c>
      <c r="F7" s="3"/>
      <c r="G7" s="90">
        <v>3957</v>
      </c>
      <c r="H7" s="14">
        <v>1053</v>
      </c>
      <c r="I7" s="14">
        <v>1185</v>
      </c>
      <c r="J7" s="14">
        <v>1121</v>
      </c>
      <c r="K7" s="14">
        <v>598</v>
      </c>
      <c r="L7" s="3"/>
      <c r="M7" s="90">
        <v>3747</v>
      </c>
      <c r="N7" s="14">
        <v>950</v>
      </c>
      <c r="O7" s="14">
        <v>1456</v>
      </c>
    </row>
    <row r="8" spans="1:15" x14ac:dyDescent="0.25">
      <c r="A8" s="8" t="s">
        <v>27</v>
      </c>
      <c r="B8" s="3"/>
      <c r="C8" s="92"/>
      <c r="D8" s="88"/>
      <c r="E8" s="18"/>
      <c r="F8" s="3"/>
      <c r="G8" s="92"/>
      <c r="H8" s="18"/>
      <c r="I8" s="18"/>
      <c r="J8" s="18"/>
      <c r="K8" s="18"/>
      <c r="L8" s="3"/>
      <c r="M8" s="92"/>
      <c r="N8" s="31"/>
      <c r="O8" s="31"/>
    </row>
    <row r="9" spans="1:15" x14ac:dyDescent="0.25">
      <c r="A9" s="9" t="s">
        <v>39</v>
      </c>
      <c r="B9" s="3"/>
      <c r="C9" s="90">
        <v>-937</v>
      </c>
      <c r="D9" s="85">
        <v>-451</v>
      </c>
      <c r="E9" s="14">
        <v>-486</v>
      </c>
      <c r="F9" s="3"/>
      <c r="G9" s="90">
        <v>-2352</v>
      </c>
      <c r="H9" s="14">
        <v>-604</v>
      </c>
      <c r="I9" s="14">
        <v>-549</v>
      </c>
      <c r="J9" s="14">
        <v>-647</v>
      </c>
      <c r="K9" s="14">
        <v>-552</v>
      </c>
      <c r="L9" s="3"/>
      <c r="M9" s="90">
        <v>-2440</v>
      </c>
      <c r="N9" s="14">
        <v>-773</v>
      </c>
      <c r="O9" s="14">
        <v>-571</v>
      </c>
    </row>
    <row r="10" spans="1:15" x14ac:dyDescent="0.25">
      <c r="A10" s="9" t="s">
        <v>40</v>
      </c>
      <c r="B10" s="3"/>
      <c r="C10" s="90">
        <v>-363</v>
      </c>
      <c r="D10" s="85">
        <v>-181</v>
      </c>
      <c r="E10" s="14">
        <v>-182</v>
      </c>
      <c r="F10" s="3"/>
      <c r="G10" s="90">
        <v>-740</v>
      </c>
      <c r="H10" s="14">
        <v>-182</v>
      </c>
      <c r="I10" s="14">
        <v>-179</v>
      </c>
      <c r="J10" s="14">
        <v>-187</v>
      </c>
      <c r="K10" s="14">
        <v>-192</v>
      </c>
      <c r="L10" s="3"/>
      <c r="M10" s="90">
        <v>-732</v>
      </c>
      <c r="N10" s="14">
        <v>-185</v>
      </c>
      <c r="O10" s="14">
        <v>-180</v>
      </c>
    </row>
    <row r="11" spans="1:15" x14ac:dyDescent="0.25">
      <c r="A11" s="9" t="s">
        <v>23</v>
      </c>
      <c r="B11" s="3"/>
      <c r="C11" s="90">
        <v>62</v>
      </c>
      <c r="D11" s="85">
        <v>34</v>
      </c>
      <c r="E11" s="10">
        <v>28</v>
      </c>
      <c r="F11" s="3"/>
      <c r="G11" s="90">
        <v>160</v>
      </c>
      <c r="H11" s="10">
        <v>34</v>
      </c>
      <c r="I11" s="10">
        <v>55</v>
      </c>
      <c r="J11" s="10">
        <v>27</v>
      </c>
      <c r="K11" s="10">
        <v>44</v>
      </c>
      <c r="L11" s="3"/>
      <c r="M11" s="90">
        <v>111</v>
      </c>
      <c r="N11" s="14">
        <v>23</v>
      </c>
      <c r="O11" s="14">
        <v>37</v>
      </c>
    </row>
    <row r="12" spans="1:15" x14ac:dyDescent="0.25">
      <c r="A12" s="9" t="s">
        <v>48</v>
      </c>
      <c r="B12" s="3"/>
      <c r="C12" s="90">
        <v>371</v>
      </c>
      <c r="D12" s="85">
        <v>133</v>
      </c>
      <c r="E12" s="14">
        <v>238</v>
      </c>
      <c r="F12" s="3"/>
      <c r="G12" s="90">
        <v>756</v>
      </c>
      <c r="H12" s="14">
        <v>124</v>
      </c>
      <c r="I12" s="14">
        <v>240</v>
      </c>
      <c r="J12" s="14">
        <v>154</v>
      </c>
      <c r="K12" s="14">
        <v>238</v>
      </c>
      <c r="L12" s="3"/>
      <c r="M12" s="90">
        <v>771</v>
      </c>
      <c r="N12" s="14">
        <v>133</v>
      </c>
      <c r="O12" s="14">
        <v>234</v>
      </c>
    </row>
    <row r="13" spans="1:15" x14ac:dyDescent="0.25">
      <c r="A13" s="9" t="s">
        <v>49</v>
      </c>
      <c r="B13" s="3"/>
      <c r="C13" s="90">
        <v>405</v>
      </c>
      <c r="D13" s="85">
        <v>227</v>
      </c>
      <c r="E13" s="14">
        <v>178</v>
      </c>
      <c r="F13" s="3"/>
      <c r="G13" s="90">
        <v>-14</v>
      </c>
      <c r="H13" s="14">
        <v>18</v>
      </c>
      <c r="I13" s="14">
        <v>-117</v>
      </c>
      <c r="J13" s="14">
        <v>-35</v>
      </c>
      <c r="K13" s="14">
        <v>120</v>
      </c>
      <c r="L13" s="3"/>
      <c r="M13" s="90">
        <v>302</v>
      </c>
      <c r="N13" s="14">
        <v>187</v>
      </c>
      <c r="O13" s="14">
        <v>-279</v>
      </c>
    </row>
    <row r="14" spans="1:15" x14ac:dyDescent="0.25">
      <c r="A14" s="110" t="s">
        <v>50</v>
      </c>
      <c r="B14" s="99"/>
      <c r="C14" s="103">
        <v>7</v>
      </c>
      <c r="D14" s="104">
        <v>41</v>
      </c>
      <c r="E14" s="105">
        <v>-34</v>
      </c>
      <c r="F14" s="99"/>
      <c r="G14" s="103">
        <v>-62</v>
      </c>
      <c r="H14" s="105">
        <v>-51</v>
      </c>
      <c r="I14" s="105">
        <v>-37</v>
      </c>
      <c r="J14" s="105">
        <v>62</v>
      </c>
      <c r="K14" s="105">
        <v>-36</v>
      </c>
      <c r="L14" s="99"/>
      <c r="M14" s="103">
        <v>-83</v>
      </c>
      <c r="N14" s="105">
        <v>-61</v>
      </c>
      <c r="O14" s="105">
        <v>-37</v>
      </c>
    </row>
    <row r="15" spans="1:15" x14ac:dyDescent="0.25">
      <c r="A15" s="69"/>
      <c r="B15" s="3"/>
      <c r="C15" s="141"/>
      <c r="D15" s="139"/>
      <c r="E15" s="96"/>
      <c r="F15" s="3"/>
      <c r="G15" s="141"/>
      <c r="H15" s="96"/>
      <c r="I15" s="96"/>
      <c r="J15" s="96"/>
      <c r="K15" s="96"/>
      <c r="L15" s="3"/>
      <c r="M15" s="141"/>
      <c r="N15" s="96"/>
      <c r="O15" s="96"/>
    </row>
    <row r="16" spans="1:15" ht="15.6" x14ac:dyDescent="0.25">
      <c r="A16" s="98" t="s">
        <v>51</v>
      </c>
      <c r="B16" s="99"/>
      <c r="C16" s="103">
        <f>SUM(C7:C14)</f>
        <v>964</v>
      </c>
      <c r="D16" s="104">
        <f>SUM(D7:D14)</f>
        <v>626</v>
      </c>
      <c r="E16" s="105">
        <v>338</v>
      </c>
      <c r="F16" s="99"/>
      <c r="G16" s="103">
        <f>SUM(G7:G14)</f>
        <v>1705</v>
      </c>
      <c r="H16" s="105">
        <f>SUM(H7:H14)</f>
        <v>392</v>
      </c>
      <c r="I16" s="105">
        <f>SUM(I7:I14)</f>
        <v>598</v>
      </c>
      <c r="J16" s="105">
        <f>SUM(J7:J14)</f>
        <v>495</v>
      </c>
      <c r="K16" s="105">
        <f>SUM(K7:K14)</f>
        <v>220</v>
      </c>
      <c r="L16" s="99"/>
      <c r="M16" s="103">
        <v>1676</v>
      </c>
      <c r="N16" s="105">
        <v>274</v>
      </c>
      <c r="O16" s="105">
        <v>660</v>
      </c>
    </row>
    <row r="17" spans="1:15" x14ac:dyDescent="0.25">
      <c r="A17" s="3"/>
      <c r="B17" s="3"/>
      <c r="C17" s="3"/>
      <c r="D17" s="3"/>
      <c r="E17" s="3"/>
      <c r="F17" s="3"/>
      <c r="G17" s="3"/>
      <c r="H17" s="3"/>
      <c r="I17" s="3"/>
      <c r="J17" s="3"/>
      <c r="K17" s="3"/>
      <c r="L17" s="3"/>
    </row>
    <row r="18" spans="1:15" ht="13.2" customHeight="1" x14ac:dyDescent="0.25">
      <c r="A18" s="221" t="s">
        <v>52</v>
      </c>
      <c r="B18" s="221"/>
      <c r="C18" s="221"/>
      <c r="D18" s="221"/>
      <c r="E18" s="221"/>
      <c r="F18" s="221"/>
      <c r="G18" s="221"/>
      <c r="H18" s="221"/>
      <c r="I18" s="221"/>
      <c r="J18" s="221"/>
      <c r="K18" s="221"/>
      <c r="L18" s="221"/>
      <c r="M18" s="221"/>
      <c r="N18" s="221"/>
      <c r="O18" s="221"/>
    </row>
    <row r="19" spans="1:15" x14ac:dyDescent="0.25">
      <c r="A19" s="221"/>
      <c r="B19" s="221"/>
      <c r="C19" s="221"/>
      <c r="D19" s="221"/>
      <c r="E19" s="221"/>
      <c r="F19" s="221"/>
      <c r="G19" s="221"/>
      <c r="H19" s="221"/>
      <c r="I19" s="221"/>
      <c r="J19" s="221"/>
      <c r="K19" s="221"/>
      <c r="L19" s="221"/>
      <c r="M19" s="221"/>
      <c r="N19" s="221"/>
      <c r="O19" s="221"/>
    </row>
    <row r="20" spans="1:15" x14ac:dyDescent="0.25">
      <c r="A20" s="221"/>
      <c r="B20" s="221"/>
      <c r="C20" s="221"/>
      <c r="D20" s="221"/>
      <c r="E20" s="221"/>
      <c r="F20" s="221"/>
      <c r="G20" s="221"/>
      <c r="H20" s="221"/>
      <c r="I20" s="221"/>
      <c r="J20" s="221"/>
      <c r="K20" s="221"/>
      <c r="L20" s="221"/>
      <c r="M20" s="221"/>
      <c r="N20" s="221"/>
      <c r="O20" s="221"/>
    </row>
  </sheetData>
  <mergeCells count="1">
    <mergeCell ref="A18:O20"/>
  </mergeCells>
  <pageMargins left="0.7" right="0.7" top="0.75" bottom="0.75" header="0.3" footer="0.3"/>
  <pageSetup scale="66" fitToWidth="0" orientation="landscape" r:id="rId1"/>
  <headerFooter>
    <oddFooter>&amp;C&amp;"Arial,Regular"&amp;P&amp;R&amp;"Arial,Regular"Rogers Communications Inc.
Supplemental Financial Information - Second Quarter 2017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Normal="100" workbookViewId="0"/>
  </sheetViews>
  <sheetFormatPr defaultColWidth="21.44140625" defaultRowHeight="13.2" x14ac:dyDescent="0.25"/>
  <cols>
    <col min="1" max="1" width="55.5546875" customWidth="1"/>
    <col min="2" max="2" width="1.77734375" customWidth="1"/>
    <col min="3" max="4" width="10.77734375" customWidth="1"/>
    <col min="5" max="5" width="1.77734375" customWidth="1"/>
    <col min="6" max="9" width="10.77734375" customWidth="1"/>
    <col min="10" max="10" width="1.6640625" customWidth="1"/>
    <col min="11" max="12" width="10.77734375" customWidth="1"/>
  </cols>
  <sheetData>
    <row r="1" spans="1:12" x14ac:dyDescent="0.25">
      <c r="A1" s="2" t="s">
        <v>0</v>
      </c>
      <c r="B1" s="3"/>
      <c r="C1" s="3"/>
      <c r="D1" s="3"/>
      <c r="E1" s="3"/>
      <c r="F1" s="3"/>
      <c r="G1" s="3"/>
      <c r="H1" s="3"/>
      <c r="I1" s="3"/>
      <c r="J1" s="3"/>
    </row>
    <row r="2" spans="1:12" x14ac:dyDescent="0.25">
      <c r="A2" s="2" t="s">
        <v>53</v>
      </c>
      <c r="B2" s="3"/>
      <c r="C2" s="3"/>
      <c r="D2" s="3"/>
      <c r="E2" s="3"/>
      <c r="F2" s="3"/>
      <c r="G2" s="3"/>
      <c r="H2" s="3"/>
      <c r="I2" s="3"/>
      <c r="J2" s="3"/>
    </row>
    <row r="3" spans="1:12" x14ac:dyDescent="0.25">
      <c r="A3" s="2" t="s">
        <v>2</v>
      </c>
      <c r="B3" s="3"/>
      <c r="C3" s="3"/>
      <c r="D3" s="3"/>
      <c r="E3" s="3"/>
      <c r="F3" s="3"/>
      <c r="G3" s="3"/>
      <c r="H3" s="3"/>
      <c r="I3" s="3"/>
      <c r="J3" s="3"/>
    </row>
    <row r="4" spans="1:12" x14ac:dyDescent="0.25">
      <c r="A4" s="3"/>
      <c r="B4" s="3"/>
      <c r="C4" s="145">
        <v>2017</v>
      </c>
      <c r="D4" s="6"/>
      <c r="E4" s="3"/>
      <c r="F4" s="145">
        <v>2016</v>
      </c>
      <c r="G4" s="3"/>
      <c r="H4" s="3"/>
      <c r="I4" s="3"/>
      <c r="J4" s="3"/>
      <c r="K4" s="145">
        <v>2015</v>
      </c>
    </row>
    <row r="5" spans="1:12" x14ac:dyDescent="0.25">
      <c r="A5" s="98" t="s">
        <v>54</v>
      </c>
      <c r="B5" s="99"/>
      <c r="C5" s="101" t="s">
        <v>4</v>
      </c>
      <c r="D5" s="101" t="s">
        <v>5</v>
      </c>
      <c r="E5" s="99"/>
      <c r="F5" s="101" t="s">
        <v>6</v>
      </c>
      <c r="G5" s="101" t="s">
        <v>7</v>
      </c>
      <c r="H5" s="101" t="s">
        <v>8</v>
      </c>
      <c r="I5" s="101" t="s">
        <v>9</v>
      </c>
      <c r="J5" s="99"/>
      <c r="K5" s="143" t="s">
        <v>189</v>
      </c>
      <c r="L5" s="143" t="s">
        <v>190</v>
      </c>
    </row>
    <row r="6" spans="1:12" x14ac:dyDescent="0.25">
      <c r="A6" s="3"/>
      <c r="B6" s="3"/>
      <c r="C6" s="84"/>
      <c r="D6" s="3"/>
      <c r="E6" s="3"/>
      <c r="F6" s="89"/>
      <c r="G6" s="3"/>
      <c r="H6" s="3"/>
      <c r="I6" s="3"/>
      <c r="J6" s="3"/>
      <c r="K6" s="142"/>
    </row>
    <row r="7" spans="1:12" x14ac:dyDescent="0.25">
      <c r="A7" s="8" t="s">
        <v>55</v>
      </c>
      <c r="B7" s="3"/>
      <c r="C7" s="85">
        <v>0</v>
      </c>
      <c r="D7" s="10">
        <v>500</v>
      </c>
      <c r="E7" s="3"/>
      <c r="F7" s="90">
        <v>750</v>
      </c>
      <c r="G7" s="10">
        <v>750</v>
      </c>
      <c r="H7" s="10">
        <v>750</v>
      </c>
      <c r="I7" s="10">
        <v>1250</v>
      </c>
      <c r="J7" s="3"/>
      <c r="K7" s="90">
        <v>1000</v>
      </c>
      <c r="L7" s="14">
        <v>1000</v>
      </c>
    </row>
    <row r="8" spans="1:12" x14ac:dyDescent="0.25">
      <c r="A8" s="8" t="s">
        <v>56</v>
      </c>
      <c r="B8" s="3"/>
      <c r="C8" s="85">
        <v>14927</v>
      </c>
      <c r="D8" s="10">
        <v>15434</v>
      </c>
      <c r="E8" s="3"/>
      <c r="F8" s="90">
        <v>15330</v>
      </c>
      <c r="G8" s="10">
        <v>15177</v>
      </c>
      <c r="H8" s="10">
        <v>15239</v>
      </c>
      <c r="I8" s="10">
        <v>15188</v>
      </c>
      <c r="J8" s="3"/>
      <c r="K8" s="90">
        <v>15870</v>
      </c>
      <c r="L8" s="14">
        <v>15487</v>
      </c>
    </row>
    <row r="9" spans="1:12" x14ac:dyDescent="0.25">
      <c r="A9" s="98" t="s">
        <v>57</v>
      </c>
      <c r="B9" s="99"/>
      <c r="C9" s="104">
        <v>114</v>
      </c>
      <c r="D9" s="105">
        <v>117</v>
      </c>
      <c r="E9" s="99"/>
      <c r="F9" s="103">
        <v>117</v>
      </c>
      <c r="G9" s="105">
        <v>103</v>
      </c>
      <c r="H9" s="105">
        <v>106</v>
      </c>
      <c r="I9" s="105">
        <v>107</v>
      </c>
      <c r="J9" s="99"/>
      <c r="K9" s="103">
        <v>111</v>
      </c>
      <c r="L9" s="105">
        <v>102</v>
      </c>
    </row>
    <row r="10" spans="1:12" x14ac:dyDescent="0.25">
      <c r="A10" s="3"/>
      <c r="B10" s="3"/>
      <c r="C10" s="85">
        <f>SUM(C7:C9)</f>
        <v>15041</v>
      </c>
      <c r="D10" s="14">
        <v>16051</v>
      </c>
      <c r="E10" s="3"/>
      <c r="F10" s="90">
        <f>SUM(F7:F9)</f>
        <v>16197</v>
      </c>
      <c r="G10" s="14">
        <f>SUM(G7:G9)</f>
        <v>16030</v>
      </c>
      <c r="H10" s="83">
        <f>SUM(H7:H9)</f>
        <v>16095</v>
      </c>
      <c r="I10" s="83">
        <f>SUM(I7:I9)</f>
        <v>16545</v>
      </c>
      <c r="J10" s="3"/>
      <c r="K10" s="94">
        <v>16981</v>
      </c>
      <c r="L10" s="83">
        <v>16589</v>
      </c>
    </row>
    <row r="11" spans="1:12" x14ac:dyDescent="0.25">
      <c r="A11" s="8" t="s">
        <v>27</v>
      </c>
      <c r="B11" s="3"/>
      <c r="C11" s="88"/>
      <c r="D11" s="18"/>
      <c r="E11" s="3"/>
      <c r="F11" s="89"/>
      <c r="G11" s="3"/>
      <c r="H11" s="3"/>
      <c r="I11" s="3"/>
      <c r="J11" s="3"/>
      <c r="K11" s="89"/>
      <c r="L11" s="82"/>
    </row>
    <row r="12" spans="1:12" x14ac:dyDescent="0.25">
      <c r="A12" s="9" t="s">
        <v>58</v>
      </c>
      <c r="B12" s="3"/>
      <c r="C12" s="85">
        <v>-1378</v>
      </c>
      <c r="D12" s="14">
        <v>-1555</v>
      </c>
      <c r="E12" s="3"/>
      <c r="F12" s="90">
        <v>-1683</v>
      </c>
      <c r="G12" s="14">
        <v>-1753</v>
      </c>
      <c r="H12" s="14">
        <v>-1651</v>
      </c>
      <c r="I12" s="14">
        <v>-1503</v>
      </c>
      <c r="J12" s="3"/>
      <c r="K12" s="90">
        <v>-2028</v>
      </c>
      <c r="L12" s="14">
        <v>-1779</v>
      </c>
    </row>
    <row r="13" spans="1:12" x14ac:dyDescent="0.25">
      <c r="A13" s="9" t="s">
        <v>59</v>
      </c>
      <c r="B13" s="3"/>
      <c r="C13" s="85">
        <v>-31</v>
      </c>
      <c r="D13" s="14">
        <v>-41</v>
      </c>
      <c r="E13" s="3"/>
      <c r="F13" s="90">
        <v>-57</v>
      </c>
      <c r="G13" s="14">
        <v>-76</v>
      </c>
      <c r="H13" s="14">
        <v>-73</v>
      </c>
      <c r="I13" s="14">
        <v>-94</v>
      </c>
      <c r="J13" s="3"/>
      <c r="K13" s="90">
        <v>-152</v>
      </c>
      <c r="L13" s="14">
        <v>-129</v>
      </c>
    </row>
    <row r="14" spans="1:12" x14ac:dyDescent="0.25">
      <c r="A14" s="9" t="s">
        <v>60</v>
      </c>
      <c r="B14" s="3"/>
      <c r="C14" s="85">
        <v>1988</v>
      </c>
      <c r="D14" s="10">
        <v>1136</v>
      </c>
      <c r="E14" s="3"/>
      <c r="F14" s="90">
        <v>800</v>
      </c>
      <c r="G14" s="10">
        <v>1050</v>
      </c>
      <c r="H14" s="10">
        <v>1050</v>
      </c>
      <c r="I14" s="10">
        <v>1005</v>
      </c>
      <c r="J14" s="3"/>
      <c r="K14" s="90">
        <v>800</v>
      </c>
      <c r="L14" s="14">
        <v>859</v>
      </c>
    </row>
    <row r="15" spans="1:12" x14ac:dyDescent="0.25">
      <c r="A15" s="110" t="s">
        <v>79</v>
      </c>
      <c r="B15" s="99"/>
      <c r="C15" s="104">
        <v>74</v>
      </c>
      <c r="D15" s="105">
        <v>49</v>
      </c>
      <c r="E15" s="99"/>
      <c r="F15" s="103">
        <v>71</v>
      </c>
      <c r="G15" s="105">
        <v>11</v>
      </c>
      <c r="H15" s="105">
        <v>143</v>
      </c>
      <c r="I15" s="105">
        <v>72</v>
      </c>
      <c r="J15" s="99"/>
      <c r="K15" s="103">
        <v>-11</v>
      </c>
      <c r="L15" s="105">
        <v>11</v>
      </c>
    </row>
    <row r="16" spans="1:12" x14ac:dyDescent="0.25">
      <c r="A16" s="3"/>
      <c r="B16" s="3"/>
      <c r="C16" s="88"/>
      <c r="D16" s="12"/>
      <c r="E16" s="3"/>
      <c r="F16" s="89"/>
      <c r="G16" s="3"/>
      <c r="H16" s="3"/>
      <c r="I16" s="3"/>
      <c r="J16" s="3"/>
      <c r="K16" s="89"/>
      <c r="L16" s="82"/>
    </row>
    <row r="17" spans="1:12" ht="15.6" x14ac:dyDescent="0.25">
      <c r="A17" s="8" t="s">
        <v>61</v>
      </c>
      <c r="B17" s="3"/>
      <c r="C17" s="85">
        <f>C10+SUM(C12:C15)</f>
        <v>15694</v>
      </c>
      <c r="D17" s="14">
        <v>15640</v>
      </c>
      <c r="E17" s="3"/>
      <c r="F17" s="90">
        <f>F10+SUM(F12:F15)</f>
        <v>15328</v>
      </c>
      <c r="G17" s="14">
        <f>G10+SUM(G12:G15)</f>
        <v>15262</v>
      </c>
      <c r="H17" s="14">
        <f>H10+SUM(H12:H15)</f>
        <v>15564</v>
      </c>
      <c r="I17" s="14">
        <f>I10+SUM(I12:I15)</f>
        <v>16025</v>
      </c>
      <c r="J17" s="3"/>
      <c r="K17" s="90">
        <v>15590</v>
      </c>
      <c r="L17" s="14">
        <v>15551</v>
      </c>
    </row>
    <row r="18" spans="1:12" x14ac:dyDescent="0.25">
      <c r="A18" s="98" t="s">
        <v>62</v>
      </c>
      <c r="B18" s="99"/>
      <c r="C18" s="104">
        <v>5220</v>
      </c>
      <c r="D18" s="105">
        <v>5157</v>
      </c>
      <c r="E18" s="99"/>
      <c r="F18" s="103">
        <v>5092</v>
      </c>
      <c r="G18" s="105">
        <v>5059</v>
      </c>
      <c r="H18" s="105">
        <v>5019</v>
      </c>
      <c r="I18" s="105">
        <v>5009</v>
      </c>
      <c r="J18" s="99"/>
      <c r="K18" s="103">
        <v>5032</v>
      </c>
      <c r="L18" s="105">
        <v>5039</v>
      </c>
    </row>
    <row r="19" spans="1:12" x14ac:dyDescent="0.25">
      <c r="A19" s="3"/>
      <c r="B19" s="3"/>
      <c r="C19" s="148"/>
      <c r="D19" s="32"/>
      <c r="E19" s="3"/>
      <c r="F19" s="89"/>
      <c r="G19" s="3"/>
      <c r="H19" s="3"/>
      <c r="I19" s="3"/>
      <c r="J19" s="3"/>
      <c r="K19" s="89"/>
      <c r="L19" s="82"/>
    </row>
    <row r="20" spans="1:12" ht="15.6" x14ac:dyDescent="0.25">
      <c r="A20" s="109" t="s">
        <v>210</v>
      </c>
      <c r="B20" s="99"/>
      <c r="C20" s="149">
        <f>C17/C18</f>
        <v>3.0065134099616859</v>
      </c>
      <c r="D20" s="144">
        <v>3</v>
      </c>
      <c r="E20" s="99"/>
      <c r="F20" s="146">
        <f>F17/F18</f>
        <v>3.0102120974076985</v>
      </c>
      <c r="G20" s="144">
        <f>G17/G18</f>
        <v>3.0168017394742046</v>
      </c>
      <c r="H20" s="144">
        <f>H17/H18</f>
        <v>3.1010161386730424</v>
      </c>
      <c r="I20" s="144">
        <f>I17/I18</f>
        <v>3.1992413655420244</v>
      </c>
      <c r="J20" s="99"/>
      <c r="K20" s="146">
        <v>3.0981717011128778</v>
      </c>
      <c r="L20" s="144">
        <v>3.0861282000396906</v>
      </c>
    </row>
    <row r="21" spans="1:12" x14ac:dyDescent="0.25">
      <c r="A21" s="3"/>
      <c r="B21" s="3"/>
      <c r="C21" s="3"/>
      <c r="D21" s="3"/>
      <c r="E21" s="3"/>
      <c r="F21" s="3"/>
      <c r="G21" s="3"/>
      <c r="H21" s="3"/>
      <c r="I21" s="3"/>
      <c r="J21" s="3"/>
    </row>
    <row r="22" spans="1:12" ht="13.2" customHeight="1" x14ac:dyDescent="0.25">
      <c r="A22" s="220" t="s">
        <v>212</v>
      </c>
      <c r="B22" s="221"/>
      <c r="C22" s="221"/>
      <c r="D22" s="221"/>
      <c r="E22" s="221"/>
      <c r="F22" s="221"/>
      <c r="G22" s="221"/>
      <c r="H22" s="221"/>
      <c r="I22" s="221"/>
      <c r="J22" s="221"/>
      <c r="K22" s="221"/>
      <c r="L22" s="221"/>
    </row>
    <row r="23" spans="1:12" x14ac:dyDescent="0.25">
      <c r="A23" s="221"/>
      <c r="B23" s="221"/>
      <c r="C23" s="221"/>
      <c r="D23" s="221"/>
      <c r="E23" s="221"/>
      <c r="F23" s="221"/>
      <c r="G23" s="221"/>
      <c r="H23" s="221"/>
      <c r="I23" s="221"/>
      <c r="J23" s="221"/>
      <c r="K23" s="221"/>
      <c r="L23" s="221"/>
    </row>
    <row r="24" spans="1:12" ht="25.8" customHeight="1" x14ac:dyDescent="0.25">
      <c r="A24" s="221"/>
      <c r="B24" s="221"/>
      <c r="C24" s="221"/>
      <c r="D24" s="221"/>
      <c r="E24" s="221"/>
      <c r="F24" s="221"/>
      <c r="G24" s="221"/>
      <c r="H24" s="221"/>
      <c r="I24" s="221"/>
      <c r="J24" s="221"/>
      <c r="K24" s="221"/>
      <c r="L24" s="221"/>
    </row>
    <row r="25" spans="1:12" x14ac:dyDescent="0.25">
      <c r="A25" s="23"/>
      <c r="B25" s="23"/>
      <c r="C25" s="23"/>
      <c r="D25" s="23"/>
      <c r="E25" s="23"/>
      <c r="F25" s="23"/>
      <c r="G25" s="23"/>
      <c r="H25" s="23"/>
      <c r="I25" s="23"/>
      <c r="J25" s="3"/>
    </row>
  </sheetData>
  <mergeCells count="1">
    <mergeCell ref="A22:L24"/>
  </mergeCells>
  <pageMargins left="0.7" right="0.7" top="0.75" bottom="0.75" header="0.3" footer="0.3"/>
  <pageSetup scale="66" fitToWidth="0" orientation="landscape" r:id="rId1"/>
  <headerFooter>
    <oddFooter>&amp;C&amp;"Arial,Regular"&amp;P&amp;R&amp;"Arial,Regular"Rogers Communications Inc.
Supplemental Financial Information - Second Quarter 2017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zoomScaleNormal="100" workbookViewId="0"/>
  </sheetViews>
  <sheetFormatPr defaultColWidth="21.44140625" defaultRowHeight="13.2" x14ac:dyDescent="0.25"/>
  <cols>
    <col min="1" max="1" width="53" customWidth="1"/>
    <col min="2" max="2" width="1.77734375" customWidth="1"/>
    <col min="3" max="4" width="10.77734375" customWidth="1"/>
    <col min="5" max="5" width="1.77734375" customWidth="1"/>
    <col min="6" max="9" width="10.77734375" customWidth="1"/>
    <col min="10" max="10" width="1.6640625" customWidth="1"/>
    <col min="11" max="12" width="10.77734375" customWidth="1"/>
  </cols>
  <sheetData>
    <row r="1" spans="1:13" x14ac:dyDescent="0.25">
      <c r="A1" s="2" t="s">
        <v>0</v>
      </c>
      <c r="B1" s="3"/>
      <c r="C1" s="3"/>
      <c r="D1" s="3"/>
      <c r="E1" s="3"/>
      <c r="F1" s="3"/>
      <c r="G1" s="3"/>
      <c r="H1" s="3"/>
      <c r="I1" s="3"/>
      <c r="J1" s="3"/>
    </row>
    <row r="2" spans="1:13" x14ac:dyDescent="0.25">
      <c r="A2" s="2" t="s">
        <v>63</v>
      </c>
      <c r="B2" s="3"/>
      <c r="C2" s="3"/>
      <c r="D2" s="3"/>
      <c r="E2" s="3"/>
      <c r="F2" s="3"/>
      <c r="G2" s="3"/>
      <c r="H2" s="3"/>
      <c r="I2" s="3"/>
      <c r="J2" s="3"/>
    </row>
    <row r="3" spans="1:13" x14ac:dyDescent="0.25">
      <c r="A3" s="2" t="s">
        <v>2</v>
      </c>
      <c r="B3" s="3"/>
      <c r="C3" s="3"/>
      <c r="D3" s="3"/>
      <c r="E3" s="3"/>
      <c r="F3" s="3"/>
      <c r="G3" s="3"/>
      <c r="H3" s="3"/>
      <c r="I3" s="3"/>
      <c r="J3" s="3"/>
    </row>
    <row r="4" spans="1:13" x14ac:dyDescent="0.25">
      <c r="A4" s="3"/>
      <c r="B4" s="3"/>
      <c r="C4" s="145">
        <v>2017</v>
      </c>
      <c r="D4" s="6"/>
      <c r="E4" s="82"/>
      <c r="F4" s="145">
        <v>2016</v>
      </c>
      <c r="G4" s="82"/>
      <c r="H4" s="82"/>
      <c r="I4" s="82"/>
      <c r="J4" s="82"/>
      <c r="K4" s="145">
        <v>2015</v>
      </c>
      <c r="L4" s="80"/>
    </row>
    <row r="5" spans="1:13" x14ac:dyDescent="0.25">
      <c r="A5" s="98" t="s">
        <v>46</v>
      </c>
      <c r="B5" s="99"/>
      <c r="C5" s="101" t="s">
        <v>4</v>
      </c>
      <c r="D5" s="101" t="s">
        <v>5</v>
      </c>
      <c r="E5" s="99"/>
      <c r="F5" s="101" t="s">
        <v>6</v>
      </c>
      <c r="G5" s="101" t="s">
        <v>7</v>
      </c>
      <c r="H5" s="101" t="s">
        <v>8</v>
      </c>
      <c r="I5" s="101" t="s">
        <v>9</v>
      </c>
      <c r="J5" s="99"/>
      <c r="K5" s="143" t="s">
        <v>189</v>
      </c>
      <c r="L5" s="143" t="s">
        <v>190</v>
      </c>
    </row>
    <row r="6" spans="1:13" x14ac:dyDescent="0.25">
      <c r="A6" s="3"/>
      <c r="B6" s="3"/>
      <c r="C6" s="84"/>
      <c r="D6" s="3"/>
      <c r="E6" s="3"/>
      <c r="F6" s="89"/>
      <c r="G6" s="3"/>
      <c r="H6" s="3"/>
      <c r="I6" s="3"/>
      <c r="J6" s="3"/>
      <c r="K6" s="142"/>
    </row>
    <row r="7" spans="1:13" x14ac:dyDescent="0.25">
      <c r="A7" s="8" t="s">
        <v>64</v>
      </c>
      <c r="B7" s="3"/>
      <c r="C7" s="84"/>
      <c r="D7" s="3"/>
      <c r="E7" s="3"/>
      <c r="F7" s="89"/>
      <c r="G7" s="3"/>
      <c r="H7" s="3"/>
      <c r="I7" s="3"/>
      <c r="J7" s="3"/>
      <c r="K7" s="142"/>
    </row>
    <row r="8" spans="1:13" x14ac:dyDescent="0.25">
      <c r="A8" s="3"/>
      <c r="B8" s="3"/>
      <c r="C8" s="84"/>
      <c r="D8" s="3"/>
      <c r="E8" s="3"/>
      <c r="F8" s="89"/>
      <c r="G8" s="3"/>
      <c r="H8" s="3"/>
      <c r="I8" s="3"/>
      <c r="J8" s="3"/>
      <c r="K8" s="142"/>
    </row>
    <row r="9" spans="1:13" x14ac:dyDescent="0.25">
      <c r="A9" s="8" t="s">
        <v>65</v>
      </c>
      <c r="B9" s="3"/>
      <c r="C9" s="84"/>
      <c r="D9" s="3"/>
      <c r="E9" s="3"/>
      <c r="F9" s="89"/>
      <c r="G9" s="3"/>
      <c r="H9" s="3"/>
      <c r="I9" s="3"/>
      <c r="J9" s="3"/>
      <c r="K9" s="142"/>
    </row>
    <row r="10" spans="1:13" s="80" customFormat="1" x14ac:dyDescent="0.25">
      <c r="A10" s="60" t="s">
        <v>193</v>
      </c>
      <c r="B10" s="82"/>
      <c r="C10" s="85">
        <v>0</v>
      </c>
      <c r="D10" s="14">
        <v>0</v>
      </c>
      <c r="E10" s="82"/>
      <c r="F10" s="90">
        <v>0</v>
      </c>
      <c r="G10" s="14">
        <v>0</v>
      </c>
      <c r="H10" s="14">
        <v>0</v>
      </c>
      <c r="I10" s="14">
        <v>0</v>
      </c>
      <c r="J10" s="82"/>
      <c r="K10" s="129">
        <v>11</v>
      </c>
      <c r="L10" s="65" t="s">
        <v>182</v>
      </c>
    </row>
    <row r="11" spans="1:13" x14ac:dyDescent="0.25">
      <c r="A11" s="9" t="s">
        <v>66</v>
      </c>
      <c r="B11" s="3"/>
      <c r="C11" s="85">
        <v>1884</v>
      </c>
      <c r="D11" s="10">
        <v>1739</v>
      </c>
      <c r="E11" s="3"/>
      <c r="F11" s="90">
        <v>1949</v>
      </c>
      <c r="G11" s="10">
        <v>1889</v>
      </c>
      <c r="H11" s="10">
        <v>1811</v>
      </c>
      <c r="I11" s="10">
        <v>1792</v>
      </c>
      <c r="J11" s="3"/>
      <c r="K11" s="129">
        <v>1792</v>
      </c>
      <c r="L11" s="65">
        <v>1648</v>
      </c>
      <c r="M11" s="58"/>
    </row>
    <row r="12" spans="1:13" x14ac:dyDescent="0.25">
      <c r="A12" s="9" t="s">
        <v>67</v>
      </c>
      <c r="B12" s="3"/>
      <c r="C12" s="85">
        <v>290</v>
      </c>
      <c r="D12" s="10">
        <v>296</v>
      </c>
      <c r="E12" s="3"/>
      <c r="F12" s="90">
        <v>315</v>
      </c>
      <c r="G12" s="10">
        <v>270</v>
      </c>
      <c r="H12" s="10">
        <v>239</v>
      </c>
      <c r="I12" s="10">
        <v>320</v>
      </c>
      <c r="J12" s="58"/>
      <c r="K12" s="129">
        <v>318</v>
      </c>
      <c r="L12" s="65">
        <v>269</v>
      </c>
      <c r="M12" s="58"/>
    </row>
    <row r="13" spans="1:13" x14ac:dyDescent="0.25">
      <c r="A13" s="9" t="s">
        <v>68</v>
      </c>
      <c r="B13" s="3"/>
      <c r="C13" s="85">
        <v>292</v>
      </c>
      <c r="D13" s="10">
        <v>325</v>
      </c>
      <c r="E13" s="3"/>
      <c r="F13" s="90">
        <v>215</v>
      </c>
      <c r="G13" s="10">
        <v>338</v>
      </c>
      <c r="H13" s="10">
        <v>373</v>
      </c>
      <c r="I13" s="10">
        <v>429</v>
      </c>
      <c r="J13" s="58"/>
      <c r="K13" s="129">
        <v>303</v>
      </c>
      <c r="L13" s="65">
        <v>240</v>
      </c>
      <c r="M13" s="58"/>
    </row>
    <row r="14" spans="1:13" x14ac:dyDescent="0.25">
      <c r="A14" s="110" t="s">
        <v>69</v>
      </c>
      <c r="B14" s="99"/>
      <c r="C14" s="104">
        <v>101</v>
      </c>
      <c r="D14" s="105">
        <v>118</v>
      </c>
      <c r="E14" s="99"/>
      <c r="F14" s="103">
        <v>91</v>
      </c>
      <c r="G14" s="105">
        <v>113</v>
      </c>
      <c r="H14" s="105">
        <v>92</v>
      </c>
      <c r="I14" s="105">
        <v>116</v>
      </c>
      <c r="J14" s="99"/>
      <c r="K14" s="128">
        <v>198</v>
      </c>
      <c r="L14" s="123">
        <v>178</v>
      </c>
      <c r="M14" s="58"/>
    </row>
    <row r="15" spans="1:13" x14ac:dyDescent="0.25">
      <c r="A15" s="8" t="s">
        <v>70</v>
      </c>
      <c r="B15" s="3"/>
      <c r="C15" s="85">
        <f>SUM(C10:C14)</f>
        <v>2567</v>
      </c>
      <c r="D15" s="10">
        <f>SUM(D10:D14)</f>
        <v>2478</v>
      </c>
      <c r="E15" s="3"/>
      <c r="F15" s="90">
        <f t="shared" ref="F15:I15" si="0">SUM(F10:F14)</f>
        <v>2570</v>
      </c>
      <c r="G15" s="14">
        <f t="shared" si="0"/>
        <v>2610</v>
      </c>
      <c r="H15" s="14">
        <f t="shared" si="0"/>
        <v>2515</v>
      </c>
      <c r="I15" s="14">
        <f t="shared" si="0"/>
        <v>2657</v>
      </c>
      <c r="J15" s="58"/>
      <c r="K15" s="129">
        <v>2622</v>
      </c>
      <c r="L15" s="65">
        <v>2335</v>
      </c>
      <c r="M15" s="58"/>
    </row>
    <row r="16" spans="1:13" x14ac:dyDescent="0.25">
      <c r="A16" s="3"/>
      <c r="B16" s="3"/>
      <c r="C16" s="88"/>
      <c r="D16" s="18"/>
      <c r="E16" s="3"/>
      <c r="F16" s="92"/>
      <c r="G16" s="18"/>
      <c r="H16" s="18"/>
      <c r="I16" s="18"/>
      <c r="J16" s="58"/>
      <c r="K16" s="150"/>
      <c r="L16" s="147"/>
      <c r="M16" s="58"/>
    </row>
    <row r="17" spans="1:13" x14ac:dyDescent="0.25">
      <c r="A17" s="9" t="s">
        <v>71</v>
      </c>
      <c r="B17" s="3"/>
      <c r="C17" s="85">
        <v>10678</v>
      </c>
      <c r="D17" s="10">
        <v>10704</v>
      </c>
      <c r="E17" s="3"/>
      <c r="F17" s="90">
        <v>10749</v>
      </c>
      <c r="G17" s="10">
        <v>11096</v>
      </c>
      <c r="H17" s="10">
        <v>11097</v>
      </c>
      <c r="I17" s="10">
        <v>10999</v>
      </c>
      <c r="J17" s="58"/>
      <c r="K17" s="129">
        <v>10997</v>
      </c>
      <c r="L17" s="65">
        <v>10758</v>
      </c>
      <c r="M17" s="58"/>
    </row>
    <row r="18" spans="1:13" x14ac:dyDescent="0.25">
      <c r="A18" s="9" t="s">
        <v>72</v>
      </c>
      <c r="B18" s="3"/>
      <c r="C18" s="85">
        <v>7290</v>
      </c>
      <c r="D18" s="10">
        <v>7111</v>
      </c>
      <c r="E18" s="3"/>
      <c r="F18" s="90">
        <v>7130</v>
      </c>
      <c r="G18" s="10">
        <v>7151</v>
      </c>
      <c r="H18" s="10">
        <v>7173</v>
      </c>
      <c r="I18" s="10">
        <v>7206</v>
      </c>
      <c r="J18" s="58"/>
      <c r="K18" s="129">
        <v>7243</v>
      </c>
      <c r="L18" s="65">
        <v>7274</v>
      </c>
      <c r="M18" s="58"/>
    </row>
    <row r="19" spans="1:13" x14ac:dyDescent="0.25">
      <c r="A19" s="9" t="s">
        <v>73</v>
      </c>
      <c r="B19" s="3"/>
      <c r="C19" s="85">
        <v>2385</v>
      </c>
      <c r="D19" s="10">
        <v>2243</v>
      </c>
      <c r="E19" s="3"/>
      <c r="F19" s="90">
        <v>2174</v>
      </c>
      <c r="G19" s="10">
        <v>2185</v>
      </c>
      <c r="H19" s="10">
        <v>2346</v>
      </c>
      <c r="I19" s="10">
        <v>2381</v>
      </c>
      <c r="J19" s="58"/>
      <c r="K19" s="129">
        <v>2271</v>
      </c>
      <c r="L19" s="65">
        <v>2274</v>
      </c>
      <c r="M19" s="58"/>
    </row>
    <row r="20" spans="1:13" x14ac:dyDescent="0.25">
      <c r="A20" s="9" t="s">
        <v>74</v>
      </c>
      <c r="B20" s="3"/>
      <c r="C20" s="85">
        <v>1484</v>
      </c>
      <c r="D20" s="10">
        <v>1605</v>
      </c>
      <c r="E20" s="3"/>
      <c r="F20" s="90">
        <v>1708</v>
      </c>
      <c r="G20" s="10">
        <v>1767</v>
      </c>
      <c r="H20" s="10">
        <v>1681</v>
      </c>
      <c r="I20" s="10">
        <v>1536</v>
      </c>
      <c r="J20" s="58"/>
      <c r="K20" s="129">
        <v>1992</v>
      </c>
      <c r="L20" s="65">
        <v>1742</v>
      </c>
      <c r="M20" s="58"/>
    </row>
    <row r="21" spans="1:13" x14ac:dyDescent="0.25">
      <c r="A21" s="9" t="s">
        <v>75</v>
      </c>
      <c r="B21" s="3"/>
      <c r="C21" s="85">
        <v>92</v>
      </c>
      <c r="D21" s="10">
        <v>94</v>
      </c>
      <c r="E21" s="3"/>
      <c r="F21" s="90">
        <v>98</v>
      </c>
      <c r="G21" s="10">
        <v>112</v>
      </c>
      <c r="H21" s="10">
        <v>136</v>
      </c>
      <c r="I21" s="10">
        <v>124</v>
      </c>
      <c r="J21" s="58"/>
      <c r="K21" s="129">
        <v>150</v>
      </c>
      <c r="L21" s="65">
        <v>211</v>
      </c>
      <c r="M21" s="58"/>
    </row>
    <row r="22" spans="1:13" x14ac:dyDescent="0.25">
      <c r="A22" s="9" t="s">
        <v>76</v>
      </c>
      <c r="B22" s="3"/>
      <c r="C22" s="85">
        <v>7</v>
      </c>
      <c r="D22" s="10">
        <v>7</v>
      </c>
      <c r="E22" s="3"/>
      <c r="F22" s="90">
        <v>8</v>
      </c>
      <c r="G22" s="10">
        <v>10</v>
      </c>
      <c r="H22" s="10">
        <v>8</v>
      </c>
      <c r="I22" s="10">
        <v>9</v>
      </c>
      <c r="J22" s="58"/>
      <c r="K22" s="129">
        <v>9</v>
      </c>
      <c r="L22" s="65">
        <v>9</v>
      </c>
      <c r="M22" s="58"/>
    </row>
    <row r="23" spans="1:13" x14ac:dyDescent="0.25">
      <c r="A23" s="108" t="s">
        <v>176</v>
      </c>
      <c r="B23" s="99"/>
      <c r="C23" s="104">
        <v>3905</v>
      </c>
      <c r="D23" s="105">
        <v>3905</v>
      </c>
      <c r="E23" s="99"/>
      <c r="F23" s="103">
        <v>3905</v>
      </c>
      <c r="G23" s="105">
        <f>3891+14</f>
        <v>3905</v>
      </c>
      <c r="H23" s="105">
        <f>3891+14</f>
        <v>3905</v>
      </c>
      <c r="I23" s="105">
        <f>3891+14</f>
        <v>3905</v>
      </c>
      <c r="J23" s="99"/>
      <c r="K23" s="128">
        <v>3905</v>
      </c>
      <c r="L23" s="123">
        <v>3901</v>
      </c>
      <c r="M23" s="58"/>
    </row>
    <row r="24" spans="1:13" x14ac:dyDescent="0.25">
      <c r="A24" s="109" t="s">
        <v>177</v>
      </c>
      <c r="B24" s="99"/>
      <c r="C24" s="104">
        <f>SUM(C15:C23)</f>
        <v>28408</v>
      </c>
      <c r="D24" s="105">
        <v>28147</v>
      </c>
      <c r="E24" s="99"/>
      <c r="F24" s="103">
        <f>SUM(F15:F23)</f>
        <v>28342</v>
      </c>
      <c r="G24" s="105">
        <f>SUM(G15:G23)</f>
        <v>28836</v>
      </c>
      <c r="H24" s="105">
        <f>SUM(H15:H23)</f>
        <v>28861</v>
      </c>
      <c r="I24" s="105">
        <f>SUM(I15:I23)</f>
        <v>28817</v>
      </c>
      <c r="J24" s="99"/>
      <c r="K24" s="128">
        <v>29189</v>
      </c>
      <c r="L24" s="123">
        <v>28504</v>
      </c>
      <c r="M24" s="58"/>
    </row>
    <row r="25" spans="1:13" x14ac:dyDescent="0.25">
      <c r="A25" s="3"/>
      <c r="B25" s="3"/>
      <c r="C25" s="88"/>
      <c r="D25" s="18"/>
      <c r="E25" s="3"/>
      <c r="F25" s="92"/>
      <c r="G25" s="18"/>
      <c r="H25" s="18"/>
      <c r="I25" s="18"/>
      <c r="J25" s="58"/>
      <c r="K25" s="150"/>
      <c r="L25" s="147"/>
      <c r="M25" s="58"/>
    </row>
    <row r="26" spans="1:13" x14ac:dyDescent="0.25">
      <c r="A26" s="8" t="s">
        <v>77</v>
      </c>
      <c r="B26" s="3"/>
      <c r="C26" s="88"/>
      <c r="D26" s="18"/>
      <c r="E26" s="3"/>
      <c r="F26" s="92"/>
      <c r="G26" s="18"/>
      <c r="H26" s="18"/>
      <c r="I26" s="18"/>
      <c r="J26" s="58"/>
      <c r="K26" s="150"/>
      <c r="L26" s="147"/>
      <c r="M26" s="58"/>
    </row>
    <row r="27" spans="1:13" x14ac:dyDescent="0.25">
      <c r="A27" s="3"/>
      <c r="B27" s="3"/>
      <c r="C27" s="88"/>
      <c r="D27" s="18"/>
      <c r="E27" s="3"/>
      <c r="F27" s="92"/>
      <c r="G27" s="18"/>
      <c r="H27" s="18"/>
      <c r="I27" s="18"/>
      <c r="J27" s="58"/>
      <c r="K27" s="150"/>
      <c r="L27" s="147"/>
      <c r="M27" s="58"/>
    </row>
    <row r="28" spans="1:13" x14ac:dyDescent="0.25">
      <c r="A28" s="8" t="s">
        <v>78</v>
      </c>
      <c r="B28" s="3"/>
      <c r="C28" s="88"/>
      <c r="D28" s="18"/>
      <c r="E28" s="3"/>
      <c r="F28" s="92"/>
      <c r="G28" s="18"/>
      <c r="H28" s="18"/>
      <c r="I28" s="18"/>
      <c r="J28" s="58"/>
      <c r="K28" s="150"/>
      <c r="L28" s="147"/>
      <c r="M28" s="58"/>
    </row>
    <row r="29" spans="1:13" x14ac:dyDescent="0.25">
      <c r="A29" s="9" t="s">
        <v>79</v>
      </c>
      <c r="B29" s="3"/>
      <c r="C29" s="85">
        <v>74</v>
      </c>
      <c r="D29" s="10">
        <v>49</v>
      </c>
      <c r="E29" s="3"/>
      <c r="F29" s="90">
        <v>71</v>
      </c>
      <c r="G29" s="10">
        <v>11</v>
      </c>
      <c r="H29" s="10">
        <v>143</v>
      </c>
      <c r="I29" s="10">
        <v>72</v>
      </c>
      <c r="J29" s="58"/>
      <c r="K29" s="129" t="s">
        <v>182</v>
      </c>
      <c r="L29" s="65">
        <v>11</v>
      </c>
      <c r="M29" s="58"/>
    </row>
    <row r="30" spans="1:13" x14ac:dyDescent="0.25">
      <c r="A30" s="9" t="s">
        <v>60</v>
      </c>
      <c r="B30" s="3"/>
      <c r="C30" s="85">
        <v>1988</v>
      </c>
      <c r="D30" s="10">
        <v>1136</v>
      </c>
      <c r="E30" s="3"/>
      <c r="F30" s="90">
        <v>800</v>
      </c>
      <c r="G30" s="10">
        <v>1050</v>
      </c>
      <c r="H30" s="10">
        <v>1050</v>
      </c>
      <c r="I30" s="10">
        <v>1005</v>
      </c>
      <c r="J30" s="58"/>
      <c r="K30" s="129">
        <v>800</v>
      </c>
      <c r="L30" s="65">
        <v>859</v>
      </c>
      <c r="M30" s="58"/>
    </row>
    <row r="31" spans="1:13" x14ac:dyDescent="0.25">
      <c r="A31" s="9" t="s">
        <v>80</v>
      </c>
      <c r="B31" s="3"/>
      <c r="C31" s="85">
        <v>2364</v>
      </c>
      <c r="D31" s="10">
        <v>2345</v>
      </c>
      <c r="E31" s="3"/>
      <c r="F31" s="90">
        <v>2783</v>
      </c>
      <c r="G31" s="10">
        <v>2668</v>
      </c>
      <c r="H31" s="10">
        <v>2584</v>
      </c>
      <c r="I31" s="10">
        <v>2479</v>
      </c>
      <c r="J31" s="58"/>
      <c r="K31" s="129">
        <v>2708</v>
      </c>
      <c r="L31" s="65">
        <v>2337</v>
      </c>
      <c r="M31" s="58"/>
    </row>
    <row r="32" spans="1:13" x14ac:dyDescent="0.25">
      <c r="A32" s="9" t="s">
        <v>81</v>
      </c>
      <c r="B32" s="3"/>
      <c r="C32" s="85">
        <v>105</v>
      </c>
      <c r="D32" s="10">
        <v>134</v>
      </c>
      <c r="E32" s="3"/>
      <c r="F32" s="90">
        <v>186</v>
      </c>
      <c r="G32" s="10">
        <v>213</v>
      </c>
      <c r="H32" s="10">
        <v>234</v>
      </c>
      <c r="I32" s="10">
        <v>118</v>
      </c>
      <c r="J32" s="58"/>
      <c r="K32" s="129">
        <v>96</v>
      </c>
      <c r="L32" s="65">
        <v>86</v>
      </c>
      <c r="M32" s="58"/>
    </row>
    <row r="33" spans="1:13" x14ac:dyDescent="0.25">
      <c r="A33" s="9" t="s">
        <v>82</v>
      </c>
      <c r="B33" s="3"/>
      <c r="C33" s="85">
        <v>60</v>
      </c>
      <c r="D33" s="10">
        <v>101</v>
      </c>
      <c r="E33" s="3"/>
      <c r="F33" s="90">
        <v>134</v>
      </c>
      <c r="G33" s="10">
        <v>146</v>
      </c>
      <c r="H33" s="10">
        <v>27</v>
      </c>
      <c r="I33" s="10">
        <v>27</v>
      </c>
      <c r="J33" s="58"/>
      <c r="K33" s="129">
        <v>10</v>
      </c>
      <c r="L33" s="65">
        <v>12</v>
      </c>
      <c r="M33" s="58"/>
    </row>
    <row r="34" spans="1:13" x14ac:dyDescent="0.25">
      <c r="A34" s="9" t="s">
        <v>83</v>
      </c>
      <c r="B34" s="3"/>
      <c r="C34" s="85">
        <v>361</v>
      </c>
      <c r="D34" s="10">
        <v>446</v>
      </c>
      <c r="E34" s="3"/>
      <c r="F34" s="90">
        <v>367</v>
      </c>
      <c r="G34" s="10">
        <v>355</v>
      </c>
      <c r="H34" s="10">
        <v>371</v>
      </c>
      <c r="I34" s="10">
        <v>441</v>
      </c>
      <c r="J34" s="58"/>
      <c r="K34" s="129">
        <v>388</v>
      </c>
      <c r="L34" s="65">
        <v>410</v>
      </c>
      <c r="M34" s="58"/>
    </row>
    <row r="35" spans="1:13" x14ac:dyDescent="0.25">
      <c r="A35" s="9" t="s">
        <v>55</v>
      </c>
      <c r="B35" s="3"/>
      <c r="C35" s="85">
        <v>0</v>
      </c>
      <c r="D35" s="10">
        <v>500</v>
      </c>
      <c r="E35" s="3"/>
      <c r="F35" s="90">
        <v>750</v>
      </c>
      <c r="G35" s="10">
        <v>750</v>
      </c>
      <c r="H35" s="10">
        <v>750</v>
      </c>
      <c r="I35" s="10">
        <v>1250</v>
      </c>
      <c r="J35" s="58"/>
      <c r="K35" s="129">
        <v>1000</v>
      </c>
      <c r="L35" s="65">
        <v>1000</v>
      </c>
      <c r="M35" s="58"/>
    </row>
    <row r="36" spans="1:13" x14ac:dyDescent="0.25">
      <c r="A36" s="110" t="s">
        <v>69</v>
      </c>
      <c r="B36" s="99"/>
      <c r="C36" s="104">
        <v>107</v>
      </c>
      <c r="D36" s="105">
        <v>26</v>
      </c>
      <c r="E36" s="99"/>
      <c r="F36" s="103">
        <v>22</v>
      </c>
      <c r="G36" s="105">
        <v>94</v>
      </c>
      <c r="H36" s="105">
        <v>90</v>
      </c>
      <c r="I36" s="105">
        <v>65</v>
      </c>
      <c r="J36" s="99"/>
      <c r="K36" s="128">
        <v>15</v>
      </c>
      <c r="L36" s="123">
        <v>52</v>
      </c>
      <c r="M36" s="58"/>
    </row>
    <row r="37" spans="1:13" x14ac:dyDescent="0.25">
      <c r="A37" s="8" t="s">
        <v>84</v>
      </c>
      <c r="B37" s="3"/>
      <c r="C37" s="85">
        <f>SUM(C29:C36)</f>
        <v>5059</v>
      </c>
      <c r="D37" s="10">
        <v>4737</v>
      </c>
      <c r="E37" s="3"/>
      <c r="F37" s="90">
        <f>SUM(F29:F36)</f>
        <v>5113</v>
      </c>
      <c r="G37" s="10">
        <f>SUM(G29:G36)</f>
        <v>5287</v>
      </c>
      <c r="H37" s="10">
        <f>SUM(H29:H36)</f>
        <v>5249</v>
      </c>
      <c r="I37" s="10">
        <f>SUM(I29:I36)</f>
        <v>5457</v>
      </c>
      <c r="J37" s="58"/>
      <c r="K37" s="129">
        <v>5017</v>
      </c>
      <c r="L37" s="65">
        <v>4767</v>
      </c>
      <c r="M37" s="58"/>
    </row>
    <row r="38" spans="1:13" x14ac:dyDescent="0.25">
      <c r="A38" s="3"/>
      <c r="B38" s="3"/>
      <c r="C38" s="88"/>
      <c r="D38" s="18"/>
      <c r="E38" s="3"/>
      <c r="F38" s="92"/>
      <c r="G38" s="18"/>
      <c r="H38" s="18"/>
      <c r="I38" s="18"/>
      <c r="J38" s="58"/>
      <c r="K38" s="150"/>
      <c r="L38" s="147"/>
      <c r="M38" s="58"/>
    </row>
    <row r="39" spans="1:13" x14ac:dyDescent="0.25">
      <c r="A39" s="9" t="s">
        <v>85</v>
      </c>
      <c r="B39" s="3"/>
      <c r="C39" s="85">
        <v>33</v>
      </c>
      <c r="D39" s="10">
        <v>33</v>
      </c>
      <c r="E39" s="3"/>
      <c r="F39" s="90">
        <v>33</v>
      </c>
      <c r="G39" s="10">
        <v>29</v>
      </c>
      <c r="H39" s="10">
        <v>30</v>
      </c>
      <c r="I39" s="10">
        <v>31</v>
      </c>
      <c r="J39" s="58"/>
      <c r="K39" s="129">
        <v>50</v>
      </c>
      <c r="L39" s="65">
        <v>51</v>
      </c>
      <c r="M39" s="58"/>
    </row>
    <row r="40" spans="1:13" x14ac:dyDescent="0.25">
      <c r="A40" s="9" t="s">
        <v>56</v>
      </c>
      <c r="B40" s="3"/>
      <c r="C40" s="85">
        <v>14927</v>
      </c>
      <c r="D40" s="10">
        <v>15434</v>
      </c>
      <c r="E40" s="3"/>
      <c r="F40" s="90">
        <v>15330</v>
      </c>
      <c r="G40" s="10">
        <v>15177</v>
      </c>
      <c r="H40" s="10">
        <v>15239</v>
      </c>
      <c r="I40" s="10">
        <v>15188</v>
      </c>
      <c r="J40" s="58"/>
      <c r="K40" s="129">
        <v>15870</v>
      </c>
      <c r="L40" s="65">
        <v>15487</v>
      </c>
      <c r="M40" s="58"/>
    </row>
    <row r="41" spans="1:13" x14ac:dyDescent="0.25">
      <c r="A41" s="9" t="s">
        <v>74</v>
      </c>
      <c r="B41" s="3"/>
      <c r="C41" s="85">
        <v>153</v>
      </c>
      <c r="D41" s="10">
        <v>154</v>
      </c>
      <c r="E41" s="3"/>
      <c r="F41" s="90">
        <v>118</v>
      </c>
      <c r="G41" s="10">
        <v>219</v>
      </c>
      <c r="H41" s="10">
        <v>226</v>
      </c>
      <c r="I41" s="10">
        <v>195</v>
      </c>
      <c r="J41" s="58"/>
      <c r="K41" s="129">
        <v>95</v>
      </c>
      <c r="L41" s="65">
        <v>76</v>
      </c>
      <c r="M41" s="58"/>
    </row>
    <row r="42" spans="1:13" x14ac:dyDescent="0.25">
      <c r="A42" s="9" t="s">
        <v>86</v>
      </c>
      <c r="B42" s="3"/>
      <c r="C42" s="85">
        <v>490</v>
      </c>
      <c r="D42" s="10">
        <v>541</v>
      </c>
      <c r="E42" s="3"/>
      <c r="F42" s="90">
        <v>562</v>
      </c>
      <c r="G42" s="10">
        <v>429</v>
      </c>
      <c r="H42" s="10">
        <v>383</v>
      </c>
      <c r="I42" s="10">
        <v>445</v>
      </c>
      <c r="J42" s="58"/>
      <c r="K42" s="129">
        <v>455</v>
      </c>
      <c r="L42" s="65">
        <v>530</v>
      </c>
      <c r="M42" s="58"/>
    </row>
    <row r="43" spans="1:13" x14ac:dyDescent="0.25">
      <c r="A43" s="108" t="s">
        <v>172</v>
      </c>
      <c r="B43" s="99"/>
      <c r="C43" s="104">
        <v>1976</v>
      </c>
      <c r="D43" s="105">
        <v>1906</v>
      </c>
      <c r="E43" s="99"/>
      <c r="F43" s="103">
        <v>1917</v>
      </c>
      <c r="G43" s="105">
        <f>1860+141</f>
        <v>2001</v>
      </c>
      <c r="H43" s="105">
        <f>1795+141</f>
        <v>1936</v>
      </c>
      <c r="I43" s="105">
        <f>1782+141</f>
        <v>1923</v>
      </c>
      <c r="J43" s="99"/>
      <c r="K43" s="128">
        <v>2066</v>
      </c>
      <c r="L43" s="123">
        <v>1954</v>
      </c>
      <c r="M43" s="58"/>
    </row>
    <row r="44" spans="1:13" x14ac:dyDescent="0.25">
      <c r="A44" s="61" t="s">
        <v>173</v>
      </c>
      <c r="B44" s="3"/>
      <c r="C44" s="85">
        <f>SUM(C37:C43)</f>
        <v>22638</v>
      </c>
      <c r="D44" s="10">
        <v>22805</v>
      </c>
      <c r="E44" s="3"/>
      <c r="F44" s="90">
        <f>SUM(F37:F43)</f>
        <v>23073</v>
      </c>
      <c r="G44" s="10">
        <f>SUM(G37:G43)</f>
        <v>23142</v>
      </c>
      <c r="H44" s="10">
        <f>SUM(H37:H43)</f>
        <v>23063</v>
      </c>
      <c r="I44" s="10">
        <f>SUM(I37:I43)</f>
        <v>23239</v>
      </c>
      <c r="J44" s="58"/>
      <c r="K44" s="129">
        <v>23553</v>
      </c>
      <c r="L44" s="65">
        <v>22865</v>
      </c>
      <c r="M44" s="58"/>
    </row>
    <row r="45" spans="1:13" x14ac:dyDescent="0.25">
      <c r="A45" s="3"/>
      <c r="B45" s="3"/>
      <c r="C45" s="88"/>
      <c r="D45" s="18"/>
      <c r="E45" s="3"/>
      <c r="F45" s="92"/>
      <c r="G45" s="18"/>
      <c r="H45" s="18"/>
      <c r="I45" s="18"/>
      <c r="J45" s="58"/>
      <c r="K45" s="150"/>
      <c r="L45" s="147"/>
      <c r="M45" s="58"/>
    </row>
    <row r="46" spans="1:13" x14ac:dyDescent="0.25">
      <c r="A46" s="109" t="s">
        <v>174</v>
      </c>
      <c r="B46" s="99"/>
      <c r="C46" s="104">
        <v>5770</v>
      </c>
      <c r="D46" s="105">
        <v>5342</v>
      </c>
      <c r="E46" s="99"/>
      <c r="F46" s="103">
        <v>5269</v>
      </c>
      <c r="G46" s="105">
        <f>5821-127</f>
        <v>5694</v>
      </c>
      <c r="H46" s="105">
        <f>5925-127</f>
        <v>5798</v>
      </c>
      <c r="I46" s="105">
        <f>5705-127</f>
        <v>5578</v>
      </c>
      <c r="J46" s="99"/>
      <c r="K46" s="128">
        <v>5636</v>
      </c>
      <c r="L46" s="123">
        <v>5639</v>
      </c>
      <c r="M46" s="58"/>
    </row>
    <row r="47" spans="1:13" x14ac:dyDescent="0.25">
      <c r="A47" s="109" t="s">
        <v>175</v>
      </c>
      <c r="B47" s="99"/>
      <c r="C47" s="104">
        <f>SUM(C44:C46)</f>
        <v>28408</v>
      </c>
      <c r="D47" s="105">
        <v>28147</v>
      </c>
      <c r="E47" s="99"/>
      <c r="F47" s="103">
        <f>SUM(F44:F46)</f>
        <v>28342</v>
      </c>
      <c r="G47" s="105">
        <f>SUM(G44:G46)</f>
        <v>28836</v>
      </c>
      <c r="H47" s="105">
        <f>SUM(H44:H46)</f>
        <v>28861</v>
      </c>
      <c r="I47" s="105">
        <f>SUM(I44:I46)</f>
        <v>28817</v>
      </c>
      <c r="J47" s="99"/>
      <c r="K47" s="128">
        <v>29189</v>
      </c>
      <c r="L47" s="123">
        <v>28504</v>
      </c>
      <c r="M47" s="58"/>
    </row>
    <row r="48" spans="1:13" x14ac:dyDescent="0.25">
      <c r="A48" s="3"/>
      <c r="B48" s="3"/>
      <c r="C48" s="3"/>
      <c r="D48" s="3"/>
      <c r="E48" s="3"/>
      <c r="F48" s="3"/>
      <c r="G48" s="3"/>
      <c r="H48" s="3"/>
      <c r="I48" s="3"/>
      <c r="J48" s="3"/>
    </row>
    <row r="49" spans="1:10" x14ac:dyDescent="0.25">
      <c r="A49" s="23"/>
      <c r="B49" s="23"/>
      <c r="C49" s="23"/>
      <c r="D49" s="23"/>
      <c r="E49" s="23"/>
      <c r="F49" s="23"/>
      <c r="G49" s="23"/>
      <c r="H49" s="23"/>
      <c r="I49" s="23"/>
      <c r="J49" s="3"/>
    </row>
    <row r="50" spans="1:10" x14ac:dyDescent="0.25">
      <c r="A50" s="23"/>
      <c r="B50" s="23"/>
      <c r="C50" s="23"/>
      <c r="D50" s="23"/>
      <c r="E50" s="23"/>
      <c r="F50" s="23"/>
      <c r="G50" s="23"/>
      <c r="H50" s="23"/>
      <c r="I50" s="23"/>
      <c r="J50" s="3"/>
    </row>
  </sheetData>
  <pageMargins left="0.7" right="0.7" top="0.75" bottom="0.75" header="0.3" footer="0.3"/>
  <pageSetup scale="66" fitToWidth="0" orientation="landscape" r:id="rId1"/>
  <headerFooter>
    <oddFooter>&amp;C&amp;"Arial,Regular"&amp;P&amp;R&amp;"Arial,Regular"Rogers Communications Inc.
Supplemental Financial Information - Second Quarter 2017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zoomScaleNormal="100" workbookViewId="0"/>
  </sheetViews>
  <sheetFormatPr defaultColWidth="21.44140625" defaultRowHeight="13.2" x14ac:dyDescent="0.25"/>
  <cols>
    <col min="1" max="1" width="63.21875" customWidth="1"/>
    <col min="2" max="2" width="1.77734375" customWidth="1"/>
    <col min="3" max="3" width="12.44140625" customWidth="1"/>
    <col min="4" max="5" width="10.77734375" customWidth="1"/>
    <col min="6" max="6" width="1.77734375" customWidth="1"/>
    <col min="7" max="11" width="10.77734375" customWidth="1"/>
    <col min="12" max="12" width="1.77734375" customWidth="1"/>
    <col min="13" max="15" width="10.77734375" customWidth="1"/>
  </cols>
  <sheetData>
    <row r="1" spans="1:15" x14ac:dyDescent="0.25">
      <c r="A1" s="2" t="s">
        <v>0</v>
      </c>
      <c r="B1" s="3"/>
      <c r="C1" s="3"/>
      <c r="D1" s="3"/>
      <c r="E1" s="3"/>
      <c r="F1" s="3"/>
      <c r="G1" s="3"/>
      <c r="H1" s="3"/>
      <c r="I1" s="3"/>
      <c r="J1" s="3"/>
      <c r="K1" s="3"/>
      <c r="L1" s="3"/>
    </row>
    <row r="2" spans="1:15" x14ac:dyDescent="0.25">
      <c r="A2" s="2" t="s">
        <v>87</v>
      </c>
      <c r="B2" s="3"/>
      <c r="C2" s="3"/>
      <c r="D2" s="3"/>
      <c r="E2" s="3"/>
      <c r="F2" s="3"/>
      <c r="G2" s="3"/>
      <c r="H2" s="3"/>
      <c r="I2" s="3"/>
      <c r="J2" s="3"/>
      <c r="K2" s="3"/>
      <c r="L2" s="3"/>
    </row>
    <row r="3" spans="1:15" x14ac:dyDescent="0.25">
      <c r="A3" s="2" t="s">
        <v>2</v>
      </c>
      <c r="B3" s="3"/>
      <c r="C3" s="3"/>
      <c r="D3" s="3"/>
      <c r="E3" s="3"/>
      <c r="F3" s="3"/>
      <c r="G3" s="3"/>
      <c r="H3" s="3"/>
      <c r="I3" s="3"/>
      <c r="J3" s="3"/>
      <c r="K3" s="3"/>
      <c r="L3" s="3"/>
    </row>
    <row r="4" spans="1:15" x14ac:dyDescent="0.25">
      <c r="A4" s="3"/>
      <c r="B4" s="3"/>
      <c r="C4" s="6"/>
      <c r="D4" s="5"/>
      <c r="E4" s="5"/>
      <c r="F4" s="3"/>
      <c r="G4" s="4"/>
      <c r="H4" s="3"/>
      <c r="I4" s="3"/>
      <c r="J4" s="3"/>
      <c r="K4" s="3"/>
      <c r="L4" s="3"/>
    </row>
    <row r="5" spans="1:15" ht="26.4" x14ac:dyDescent="0.25">
      <c r="A5" s="98" t="s">
        <v>46</v>
      </c>
      <c r="B5" s="99"/>
      <c r="C5" s="100" t="s">
        <v>197</v>
      </c>
      <c r="D5" s="101" t="s">
        <v>4</v>
      </c>
      <c r="E5" s="101" t="s">
        <v>5</v>
      </c>
      <c r="F5" s="102"/>
      <c r="G5" s="100" t="s">
        <v>198</v>
      </c>
      <c r="H5" s="101" t="s">
        <v>6</v>
      </c>
      <c r="I5" s="101" t="s">
        <v>7</v>
      </c>
      <c r="J5" s="101" t="s">
        <v>8</v>
      </c>
      <c r="K5" s="101" t="s">
        <v>9</v>
      </c>
      <c r="L5" s="102"/>
      <c r="M5" s="100" t="s">
        <v>199</v>
      </c>
      <c r="N5" s="101" t="s">
        <v>189</v>
      </c>
      <c r="O5" s="101" t="s">
        <v>190</v>
      </c>
    </row>
    <row r="6" spans="1:15" x14ac:dyDescent="0.25">
      <c r="A6" s="33" t="s">
        <v>10</v>
      </c>
      <c r="B6" s="3"/>
      <c r="C6" s="89"/>
      <c r="D6" s="84"/>
      <c r="E6" s="3"/>
      <c r="F6" s="3"/>
      <c r="G6" s="89"/>
      <c r="H6" s="3"/>
      <c r="I6" s="3"/>
      <c r="J6" s="3"/>
      <c r="K6" s="3"/>
      <c r="L6" s="3"/>
      <c r="M6" s="142"/>
    </row>
    <row r="7" spans="1:15" x14ac:dyDescent="0.25">
      <c r="A7" s="8" t="s">
        <v>88</v>
      </c>
      <c r="B7" s="3"/>
      <c r="C7" s="89"/>
      <c r="D7" s="84"/>
      <c r="E7" s="3"/>
      <c r="F7" s="3"/>
      <c r="G7" s="89"/>
      <c r="H7" s="3"/>
      <c r="I7" s="3"/>
      <c r="J7" s="3"/>
      <c r="K7" s="3"/>
      <c r="L7" s="3"/>
      <c r="M7" s="142"/>
    </row>
    <row r="8" spans="1:15" x14ac:dyDescent="0.25">
      <c r="A8" s="3"/>
      <c r="B8" s="3"/>
      <c r="C8" s="89"/>
      <c r="D8" s="84"/>
      <c r="E8" s="3"/>
      <c r="F8" s="3"/>
      <c r="G8" s="89"/>
      <c r="H8" s="3"/>
      <c r="I8" s="3"/>
      <c r="J8" s="3"/>
      <c r="K8" s="3"/>
      <c r="L8" s="3"/>
      <c r="M8" s="142"/>
    </row>
    <row r="9" spans="1:15" x14ac:dyDescent="0.25">
      <c r="A9" s="8" t="s">
        <v>89</v>
      </c>
      <c r="B9" s="3"/>
      <c r="C9" s="152"/>
      <c r="D9" s="154"/>
      <c r="E9" s="34"/>
      <c r="F9" s="3"/>
      <c r="G9" s="152"/>
      <c r="H9" s="34"/>
      <c r="I9" s="34"/>
      <c r="J9" s="34"/>
      <c r="K9" s="34"/>
      <c r="L9" s="3"/>
      <c r="M9" s="142"/>
    </row>
    <row r="10" spans="1:15" x14ac:dyDescent="0.25">
      <c r="A10" s="60" t="s">
        <v>178</v>
      </c>
      <c r="B10" s="3"/>
      <c r="C10" s="90">
        <v>825</v>
      </c>
      <c r="D10" s="85">
        <v>531</v>
      </c>
      <c r="E10" s="14">
        <v>294</v>
      </c>
      <c r="F10" s="3"/>
      <c r="G10" s="90">
        <v>835</v>
      </c>
      <c r="H10" s="14">
        <v>-9</v>
      </c>
      <c r="I10" s="14">
        <v>220</v>
      </c>
      <c r="J10" s="14">
        <v>394</v>
      </c>
      <c r="K10" s="14">
        <v>230</v>
      </c>
      <c r="L10" s="3"/>
      <c r="M10" s="90">
        <v>1342</v>
      </c>
      <c r="N10" s="14">
        <v>299</v>
      </c>
      <c r="O10" s="14">
        <v>425</v>
      </c>
    </row>
    <row r="11" spans="1:15" x14ac:dyDescent="0.25">
      <c r="A11" s="19" t="s">
        <v>90</v>
      </c>
      <c r="B11" s="3"/>
      <c r="C11" s="92"/>
      <c r="D11" s="88"/>
      <c r="E11" s="18"/>
      <c r="F11" s="3"/>
      <c r="G11" s="92"/>
      <c r="H11" s="18"/>
      <c r="I11" s="18"/>
      <c r="J11" s="18"/>
      <c r="K11" s="18"/>
      <c r="L11" s="3"/>
      <c r="M11" s="92"/>
      <c r="N11" s="31"/>
      <c r="O11" s="31"/>
    </row>
    <row r="12" spans="1:15" x14ac:dyDescent="0.25">
      <c r="A12" s="35" t="s">
        <v>91</v>
      </c>
      <c r="B12" s="3"/>
      <c r="C12" s="92"/>
      <c r="D12" s="88"/>
      <c r="E12" s="18"/>
      <c r="F12" s="3"/>
      <c r="G12" s="92"/>
      <c r="H12" s="18"/>
      <c r="I12" s="18"/>
      <c r="J12" s="18"/>
      <c r="K12" s="18"/>
      <c r="L12" s="3"/>
      <c r="M12" s="92"/>
      <c r="N12" s="31"/>
      <c r="O12" s="31"/>
    </row>
    <row r="13" spans="1:15" x14ac:dyDescent="0.25">
      <c r="A13" s="36" t="s">
        <v>20</v>
      </c>
      <c r="B13" s="3"/>
      <c r="C13" s="90">
        <v>1080</v>
      </c>
      <c r="D13" s="85">
        <v>535</v>
      </c>
      <c r="E13" s="14">
        <v>545</v>
      </c>
      <c r="F13" s="3"/>
      <c r="G13" s="90">
        <v>2276</v>
      </c>
      <c r="H13" s="14">
        <v>555</v>
      </c>
      <c r="I13" s="14">
        <v>575</v>
      </c>
      <c r="J13" s="14">
        <v>572</v>
      </c>
      <c r="K13" s="14">
        <v>574</v>
      </c>
      <c r="L13" s="3"/>
      <c r="M13" s="90">
        <v>2277</v>
      </c>
      <c r="N13" s="14">
        <v>580</v>
      </c>
      <c r="O13" s="14">
        <v>576</v>
      </c>
    </row>
    <row r="14" spans="1:15" x14ac:dyDescent="0.25">
      <c r="A14" s="36" t="s">
        <v>92</v>
      </c>
      <c r="B14" s="3"/>
      <c r="C14" s="90">
        <v>36</v>
      </c>
      <c r="D14" s="85">
        <v>16</v>
      </c>
      <c r="E14" s="14">
        <v>20</v>
      </c>
      <c r="F14" s="3"/>
      <c r="G14" s="90">
        <v>71</v>
      </c>
      <c r="H14" s="14">
        <v>17</v>
      </c>
      <c r="I14" s="14">
        <v>15</v>
      </c>
      <c r="J14" s="14">
        <v>18</v>
      </c>
      <c r="K14" s="14">
        <v>21</v>
      </c>
      <c r="L14" s="3"/>
      <c r="M14" s="90">
        <v>87</v>
      </c>
      <c r="N14" s="14">
        <v>21</v>
      </c>
      <c r="O14" s="14">
        <v>23</v>
      </c>
    </row>
    <row r="15" spans="1:15" x14ac:dyDescent="0.25">
      <c r="A15" s="36" t="s">
        <v>24</v>
      </c>
      <c r="B15" s="3"/>
      <c r="C15" s="90">
        <v>379</v>
      </c>
      <c r="D15" s="85">
        <v>189</v>
      </c>
      <c r="E15" s="14">
        <v>190</v>
      </c>
      <c r="F15" s="3"/>
      <c r="G15" s="90">
        <v>761</v>
      </c>
      <c r="H15" s="14">
        <v>188</v>
      </c>
      <c r="I15" s="14">
        <v>188</v>
      </c>
      <c r="J15" s="14">
        <v>189</v>
      </c>
      <c r="K15" s="14">
        <v>196</v>
      </c>
      <c r="L15" s="3"/>
      <c r="M15" s="90">
        <v>774</v>
      </c>
      <c r="N15" s="14">
        <v>192</v>
      </c>
      <c r="O15" s="14">
        <v>190</v>
      </c>
    </row>
    <row r="16" spans="1:15" x14ac:dyDescent="0.25">
      <c r="A16" s="62" t="s">
        <v>179</v>
      </c>
      <c r="B16" s="3"/>
      <c r="C16" s="90">
        <v>289</v>
      </c>
      <c r="D16" s="85">
        <v>182</v>
      </c>
      <c r="E16" s="14">
        <v>107</v>
      </c>
      <c r="F16" s="3"/>
      <c r="G16" s="90">
        <v>324</v>
      </c>
      <c r="H16" s="14">
        <v>-5</v>
      </c>
      <c r="I16" s="14">
        <v>109</v>
      </c>
      <c r="J16" s="14">
        <v>141</v>
      </c>
      <c r="K16" s="14">
        <v>79</v>
      </c>
      <c r="L16" s="3"/>
      <c r="M16" s="90">
        <v>477</v>
      </c>
      <c r="N16" s="14">
        <v>112</v>
      </c>
      <c r="O16" s="14">
        <v>135</v>
      </c>
    </row>
    <row r="17" spans="1:15" x14ac:dyDescent="0.25">
      <c r="A17" s="36" t="s">
        <v>19</v>
      </c>
      <c r="B17" s="3"/>
      <c r="C17" s="90">
        <v>32</v>
      </c>
      <c r="D17" s="85">
        <v>19</v>
      </c>
      <c r="E17" s="14">
        <v>13</v>
      </c>
      <c r="F17" s="3"/>
      <c r="G17" s="90">
        <v>61</v>
      </c>
      <c r="H17" s="14">
        <v>16</v>
      </c>
      <c r="I17" s="14">
        <v>18</v>
      </c>
      <c r="J17" s="14">
        <v>15</v>
      </c>
      <c r="K17" s="14">
        <v>12</v>
      </c>
      <c r="L17" s="3"/>
      <c r="M17" s="90">
        <v>55</v>
      </c>
      <c r="N17" s="14">
        <v>16</v>
      </c>
      <c r="O17" s="14">
        <v>13</v>
      </c>
    </row>
    <row r="18" spans="1:15" x14ac:dyDescent="0.25">
      <c r="A18" s="36" t="s">
        <v>93</v>
      </c>
      <c r="B18" s="3"/>
      <c r="C18" s="90">
        <v>-59</v>
      </c>
      <c r="D18" s="85">
        <v>-65</v>
      </c>
      <c r="E18" s="14">
        <v>6</v>
      </c>
      <c r="F18" s="3"/>
      <c r="G18" s="90">
        <v>-3</v>
      </c>
      <c r="H18" s="14">
        <v>28</v>
      </c>
      <c r="I18" s="14">
        <v>30</v>
      </c>
      <c r="J18" s="14">
        <v>-71</v>
      </c>
      <c r="K18" s="14">
        <v>10</v>
      </c>
      <c r="L18" s="3"/>
      <c r="M18" s="90">
        <v>-16</v>
      </c>
      <c r="N18" s="14">
        <v>31</v>
      </c>
      <c r="O18" s="14">
        <v>24</v>
      </c>
    </row>
    <row r="19" spans="1:15" x14ac:dyDescent="0.25">
      <c r="A19" s="36" t="s">
        <v>29</v>
      </c>
      <c r="B19" s="3"/>
      <c r="C19" s="90">
        <v>0</v>
      </c>
      <c r="D19" s="85">
        <v>0</v>
      </c>
      <c r="E19" s="14">
        <v>0</v>
      </c>
      <c r="F19" s="3"/>
      <c r="G19" s="90">
        <v>11</v>
      </c>
      <c r="H19" s="14">
        <v>0</v>
      </c>
      <c r="I19" s="14">
        <v>50</v>
      </c>
      <c r="J19" s="14">
        <v>0</v>
      </c>
      <c r="K19" s="14">
        <v>-39</v>
      </c>
      <c r="L19" s="3"/>
      <c r="M19" s="90">
        <v>0</v>
      </c>
      <c r="N19" s="14">
        <v>0</v>
      </c>
      <c r="O19" s="14">
        <v>0</v>
      </c>
    </row>
    <row r="20" spans="1:15" x14ac:dyDescent="0.25">
      <c r="A20" s="63" t="s">
        <v>21</v>
      </c>
      <c r="B20" s="3"/>
      <c r="C20" s="90">
        <v>-49</v>
      </c>
      <c r="D20" s="85">
        <v>-49</v>
      </c>
      <c r="E20" s="14">
        <v>0</v>
      </c>
      <c r="F20" s="13"/>
      <c r="G20" s="90">
        <v>0</v>
      </c>
      <c r="H20" s="14">
        <v>0</v>
      </c>
      <c r="I20" s="14">
        <v>0</v>
      </c>
      <c r="J20" s="14">
        <v>0</v>
      </c>
      <c r="K20" s="14">
        <v>0</v>
      </c>
      <c r="L20" s="3"/>
      <c r="M20" s="90">
        <v>0</v>
      </c>
      <c r="N20" s="14">
        <v>0</v>
      </c>
      <c r="O20" s="14">
        <v>0</v>
      </c>
    </row>
    <row r="21" spans="1:15" x14ac:dyDescent="0.25">
      <c r="A21" s="36" t="s">
        <v>28</v>
      </c>
      <c r="B21" s="3"/>
      <c r="C21" s="90">
        <v>-20</v>
      </c>
      <c r="D21" s="85">
        <v>-20</v>
      </c>
      <c r="E21" s="14">
        <v>0</v>
      </c>
      <c r="F21" s="3"/>
      <c r="G21" s="90">
        <v>140</v>
      </c>
      <c r="H21" s="14">
        <v>0</v>
      </c>
      <c r="I21" s="14">
        <v>140</v>
      </c>
      <c r="J21" s="14">
        <v>0</v>
      </c>
      <c r="K21" s="14">
        <v>0</v>
      </c>
      <c r="L21" s="3"/>
      <c r="M21" s="90">
        <v>0</v>
      </c>
      <c r="N21" s="14">
        <v>0</v>
      </c>
      <c r="O21" s="14">
        <v>0</v>
      </c>
    </row>
    <row r="22" spans="1:15" x14ac:dyDescent="0.25">
      <c r="A22" s="36" t="s">
        <v>22</v>
      </c>
      <c r="B22" s="3"/>
      <c r="C22" s="90">
        <v>0</v>
      </c>
      <c r="D22" s="85">
        <v>0</v>
      </c>
      <c r="E22" s="14">
        <v>0</v>
      </c>
      <c r="F22" s="3"/>
      <c r="G22" s="90">
        <v>484</v>
      </c>
      <c r="H22" s="14">
        <v>484</v>
      </c>
      <c r="I22" s="14">
        <v>0</v>
      </c>
      <c r="J22" s="14">
        <v>0</v>
      </c>
      <c r="K22" s="14">
        <v>0</v>
      </c>
      <c r="L22" s="3"/>
      <c r="M22" s="90">
        <v>0</v>
      </c>
      <c r="N22" s="14">
        <v>0</v>
      </c>
      <c r="O22" s="14">
        <v>0</v>
      </c>
    </row>
    <row r="23" spans="1:15" s="80" customFormat="1" x14ac:dyDescent="0.25">
      <c r="A23" s="62" t="s">
        <v>194</v>
      </c>
      <c r="B23" s="82"/>
      <c r="C23" s="90">
        <v>0</v>
      </c>
      <c r="D23" s="85">
        <v>0</v>
      </c>
      <c r="E23" s="14">
        <v>0</v>
      </c>
      <c r="F23" s="82"/>
      <c r="G23" s="90">
        <v>0</v>
      </c>
      <c r="H23" s="14">
        <v>0</v>
      </c>
      <c r="I23" s="14">
        <v>0</v>
      </c>
      <c r="J23" s="14">
        <v>0</v>
      </c>
      <c r="K23" s="14">
        <v>0</v>
      </c>
      <c r="L23" s="82"/>
      <c r="M23" s="90">
        <v>-74</v>
      </c>
      <c r="N23" s="14">
        <v>0</v>
      </c>
      <c r="O23" s="14">
        <v>-74</v>
      </c>
    </row>
    <row r="24" spans="1:15" x14ac:dyDescent="0.25">
      <c r="A24" s="151" t="s">
        <v>94</v>
      </c>
      <c r="B24" s="99"/>
      <c r="C24" s="103">
        <v>-6</v>
      </c>
      <c r="D24" s="104">
        <v>-3</v>
      </c>
      <c r="E24" s="105">
        <v>-3</v>
      </c>
      <c r="F24" s="99"/>
      <c r="G24" s="103">
        <v>34</v>
      </c>
      <c r="H24" s="105">
        <v>2</v>
      </c>
      <c r="I24" s="105">
        <v>22</v>
      </c>
      <c r="J24" s="105">
        <v>0</v>
      </c>
      <c r="K24" s="105">
        <v>10</v>
      </c>
      <c r="L24" s="99"/>
      <c r="M24" s="103">
        <v>82</v>
      </c>
      <c r="N24" s="105">
        <v>13</v>
      </c>
      <c r="O24" s="105">
        <v>33</v>
      </c>
    </row>
    <row r="25" spans="1:15" x14ac:dyDescent="0.25">
      <c r="A25" s="3"/>
      <c r="B25" s="3"/>
      <c r="C25" s="153">
        <f>SUM(C10:C24)</f>
        <v>2507</v>
      </c>
      <c r="D25" s="95">
        <f>SUM(D10:D24)</f>
        <v>1335</v>
      </c>
      <c r="E25" s="83">
        <v>1172</v>
      </c>
      <c r="F25" s="3"/>
      <c r="G25" s="94">
        <f>SUM(G10:G24)</f>
        <v>4994</v>
      </c>
      <c r="H25" s="83">
        <f>SUM(H10:H24)</f>
        <v>1276</v>
      </c>
      <c r="I25" s="83">
        <f>SUM(I10:I24)</f>
        <v>1367</v>
      </c>
      <c r="J25" s="83">
        <f>SUM(J10:J24)</f>
        <v>1258</v>
      </c>
      <c r="K25" s="83">
        <f>SUM(K10:K24)</f>
        <v>1093</v>
      </c>
      <c r="L25" s="3"/>
      <c r="M25" s="94">
        <v>5004</v>
      </c>
      <c r="N25" s="83">
        <v>1264</v>
      </c>
      <c r="O25" s="83">
        <v>1345</v>
      </c>
    </row>
    <row r="26" spans="1:15" x14ac:dyDescent="0.25">
      <c r="A26" s="110" t="s">
        <v>49</v>
      </c>
      <c r="B26" s="99"/>
      <c r="C26" s="103">
        <v>-405</v>
      </c>
      <c r="D26" s="104">
        <v>-227</v>
      </c>
      <c r="E26" s="105">
        <v>-178</v>
      </c>
      <c r="F26" s="99"/>
      <c r="G26" s="103">
        <v>14</v>
      </c>
      <c r="H26" s="105">
        <v>-18</v>
      </c>
      <c r="I26" s="105">
        <v>117</v>
      </c>
      <c r="J26" s="105">
        <v>35</v>
      </c>
      <c r="K26" s="105">
        <v>-120</v>
      </c>
      <c r="L26" s="99"/>
      <c r="M26" s="103">
        <v>-302</v>
      </c>
      <c r="N26" s="105">
        <v>-187</v>
      </c>
      <c r="O26" s="105">
        <v>279</v>
      </c>
    </row>
    <row r="27" spans="1:15" x14ac:dyDescent="0.25">
      <c r="A27" s="3"/>
      <c r="B27" s="3"/>
      <c r="C27" s="90">
        <f>C25+C26</f>
        <v>2102</v>
      </c>
      <c r="D27" s="85">
        <f>D25+D26</f>
        <v>1108</v>
      </c>
      <c r="E27" s="14">
        <v>994</v>
      </c>
      <c r="F27" s="3"/>
      <c r="G27" s="90">
        <f>G25+G26</f>
        <v>5008</v>
      </c>
      <c r="H27" s="14">
        <f>H25+H26</f>
        <v>1258</v>
      </c>
      <c r="I27" s="14">
        <f>I25+I26</f>
        <v>1484</v>
      </c>
      <c r="J27" s="14">
        <f>J25+J26</f>
        <v>1293</v>
      </c>
      <c r="K27" s="14">
        <f>K25+K26</f>
        <v>973</v>
      </c>
      <c r="L27" s="3"/>
      <c r="M27" s="90">
        <v>4702</v>
      </c>
      <c r="N27" s="14">
        <v>1077</v>
      </c>
      <c r="O27" s="14">
        <v>1624</v>
      </c>
    </row>
    <row r="28" spans="1:15" x14ac:dyDescent="0.25">
      <c r="A28" s="60" t="s">
        <v>211</v>
      </c>
      <c r="B28" s="3"/>
      <c r="C28" s="90">
        <v>-312</v>
      </c>
      <c r="D28" s="85">
        <v>-152</v>
      </c>
      <c r="E28" s="14">
        <v>-160</v>
      </c>
      <c r="F28" s="3"/>
      <c r="G28" s="90">
        <v>-295</v>
      </c>
      <c r="H28" s="14">
        <v>-81</v>
      </c>
      <c r="I28" s="14">
        <v>-59</v>
      </c>
      <c r="J28" s="14">
        <v>-18</v>
      </c>
      <c r="K28" s="14">
        <v>-137</v>
      </c>
      <c r="L28" s="3"/>
      <c r="M28" s="90">
        <v>-184</v>
      </c>
      <c r="N28" s="14">
        <v>6</v>
      </c>
      <c r="O28" s="14">
        <v>66</v>
      </c>
    </row>
    <row r="29" spans="1:15" x14ac:dyDescent="0.25">
      <c r="A29" s="110" t="s">
        <v>48</v>
      </c>
      <c r="B29" s="99"/>
      <c r="C29" s="103">
        <v>-371</v>
      </c>
      <c r="D29" s="104">
        <v>-133</v>
      </c>
      <c r="E29" s="105">
        <v>-238</v>
      </c>
      <c r="F29" s="99"/>
      <c r="G29" s="103">
        <v>-756</v>
      </c>
      <c r="H29" s="105">
        <v>-124</v>
      </c>
      <c r="I29" s="105">
        <v>-240</v>
      </c>
      <c r="J29" s="105">
        <v>-154</v>
      </c>
      <c r="K29" s="105">
        <v>-238</v>
      </c>
      <c r="L29" s="99"/>
      <c r="M29" s="103">
        <v>-771</v>
      </c>
      <c r="N29" s="105">
        <v>-133</v>
      </c>
      <c r="O29" s="105">
        <v>-234</v>
      </c>
    </row>
    <row r="30" spans="1:15" x14ac:dyDescent="0.25">
      <c r="A30" s="110" t="s">
        <v>47</v>
      </c>
      <c r="B30" s="99"/>
      <c r="C30" s="103">
        <f>SUM(C27:C29)</f>
        <v>1419</v>
      </c>
      <c r="D30" s="104">
        <f>SUM(D27:D29)</f>
        <v>823</v>
      </c>
      <c r="E30" s="105">
        <v>596</v>
      </c>
      <c r="F30" s="99"/>
      <c r="G30" s="103">
        <f>SUM(G27:G29)</f>
        <v>3957</v>
      </c>
      <c r="H30" s="105">
        <f>SUM(H27:H29)</f>
        <v>1053</v>
      </c>
      <c r="I30" s="105">
        <f>SUM(I27:I29)</f>
        <v>1185</v>
      </c>
      <c r="J30" s="105">
        <f>SUM(J27:J29)</f>
        <v>1121</v>
      </c>
      <c r="K30" s="105">
        <f>SUM(K27:K29)</f>
        <v>598</v>
      </c>
      <c r="L30" s="99"/>
      <c r="M30" s="103">
        <v>3747</v>
      </c>
      <c r="N30" s="105">
        <v>950</v>
      </c>
      <c r="O30" s="105">
        <v>1456</v>
      </c>
    </row>
    <row r="31" spans="1:15" x14ac:dyDescent="0.25">
      <c r="A31" s="3"/>
      <c r="B31" s="3"/>
      <c r="C31" s="92"/>
      <c r="D31" s="88"/>
      <c r="E31" s="18"/>
      <c r="F31" s="3"/>
      <c r="G31" s="92"/>
      <c r="H31" s="18"/>
      <c r="I31" s="18"/>
      <c r="J31" s="18"/>
      <c r="K31" s="18"/>
      <c r="L31" s="3"/>
      <c r="M31" s="92"/>
      <c r="N31" s="31"/>
      <c r="O31" s="31"/>
    </row>
    <row r="32" spans="1:15" x14ac:dyDescent="0.25">
      <c r="A32" s="8" t="s">
        <v>95</v>
      </c>
      <c r="B32" s="3"/>
      <c r="C32" s="92"/>
      <c r="D32" s="88"/>
      <c r="E32" s="18"/>
      <c r="F32" s="3"/>
      <c r="G32" s="92"/>
      <c r="H32" s="18"/>
      <c r="I32" s="18"/>
      <c r="J32" s="18"/>
      <c r="K32" s="18"/>
      <c r="L32" s="3"/>
      <c r="M32" s="92"/>
      <c r="N32" s="31"/>
      <c r="O32" s="31"/>
    </row>
    <row r="33" spans="1:15" x14ac:dyDescent="0.25">
      <c r="A33" s="9" t="s">
        <v>39</v>
      </c>
      <c r="B33" s="3"/>
      <c r="C33" s="90">
        <v>-937</v>
      </c>
      <c r="D33" s="85">
        <v>-451</v>
      </c>
      <c r="E33" s="14">
        <v>-486</v>
      </c>
      <c r="F33" s="3"/>
      <c r="G33" s="90">
        <v>-2352</v>
      </c>
      <c r="H33" s="14">
        <v>-604</v>
      </c>
      <c r="I33" s="14">
        <v>-549</v>
      </c>
      <c r="J33" s="14">
        <v>-647</v>
      </c>
      <c r="K33" s="14">
        <v>-552</v>
      </c>
      <c r="L33" s="3"/>
      <c r="M33" s="90">
        <v>-2440</v>
      </c>
      <c r="N33" s="14">
        <v>-773</v>
      </c>
      <c r="O33" s="14">
        <v>-571</v>
      </c>
    </row>
    <row r="34" spans="1:15" x14ac:dyDescent="0.25">
      <c r="A34" s="9" t="s">
        <v>97</v>
      </c>
      <c r="B34" s="3"/>
      <c r="C34" s="90">
        <v>-33</v>
      </c>
      <c r="D34" s="85">
        <v>-19</v>
      </c>
      <c r="E34" s="14">
        <v>-14</v>
      </c>
      <c r="F34" s="3"/>
      <c r="G34" s="90">
        <v>-46</v>
      </c>
      <c r="H34" s="14">
        <v>-3</v>
      </c>
      <c r="I34" s="14">
        <v>-19</v>
      </c>
      <c r="J34" s="14">
        <v>-14</v>
      </c>
      <c r="K34" s="14">
        <v>-10</v>
      </c>
      <c r="L34" s="3"/>
      <c r="M34" s="90">
        <v>-64</v>
      </c>
      <c r="N34" s="14">
        <v>-27</v>
      </c>
      <c r="O34" s="14">
        <v>-19</v>
      </c>
    </row>
    <row r="35" spans="1:15" x14ac:dyDescent="0.25">
      <c r="A35" s="19" t="s">
        <v>98</v>
      </c>
      <c r="B35" s="3"/>
      <c r="C35" s="132"/>
      <c r="D35" s="138"/>
      <c r="E35" s="13"/>
      <c r="F35" s="3"/>
      <c r="G35" s="132"/>
      <c r="H35" s="13"/>
      <c r="I35" s="13"/>
      <c r="J35" s="13"/>
      <c r="K35" s="13"/>
      <c r="L35" s="3"/>
      <c r="M35" s="132"/>
      <c r="N35" s="13"/>
      <c r="O35" s="13"/>
    </row>
    <row r="36" spans="1:15" x14ac:dyDescent="0.25">
      <c r="A36" s="37" t="s">
        <v>99</v>
      </c>
      <c r="B36" s="3"/>
      <c r="C36" s="90">
        <v>-88</v>
      </c>
      <c r="D36" s="85">
        <v>-7</v>
      </c>
      <c r="E36" s="14">
        <v>-81</v>
      </c>
      <c r="F36" s="3"/>
      <c r="G36" s="90">
        <v>-103</v>
      </c>
      <c r="H36" s="14">
        <v>44</v>
      </c>
      <c r="I36" s="14">
        <v>-42</v>
      </c>
      <c r="J36" s="14">
        <v>32</v>
      </c>
      <c r="K36" s="14">
        <v>-137</v>
      </c>
      <c r="L36" s="3"/>
      <c r="M36" s="132">
        <v>-116</v>
      </c>
      <c r="N36" s="13">
        <v>167</v>
      </c>
      <c r="O36" s="13">
        <v>-145</v>
      </c>
    </row>
    <row r="37" spans="1:15" x14ac:dyDescent="0.25">
      <c r="A37" s="9" t="s">
        <v>100</v>
      </c>
      <c r="B37" s="3"/>
      <c r="C37" s="90">
        <v>-184</v>
      </c>
      <c r="D37" s="85">
        <v>-184</v>
      </c>
      <c r="E37" s="14">
        <v>0</v>
      </c>
      <c r="F37" s="3"/>
      <c r="G37" s="90">
        <v>0</v>
      </c>
      <c r="H37" s="14">
        <v>0</v>
      </c>
      <c r="I37" s="14">
        <v>0</v>
      </c>
      <c r="J37" s="14">
        <v>0</v>
      </c>
      <c r="K37" s="14">
        <v>0</v>
      </c>
      <c r="L37" s="3"/>
      <c r="M37" s="90">
        <v>-1077</v>
      </c>
      <c r="N37" s="14">
        <v>-5</v>
      </c>
      <c r="O37" s="14">
        <v>-471</v>
      </c>
    </row>
    <row r="38" spans="1:15" x14ac:dyDescent="0.25">
      <c r="A38" s="110" t="s">
        <v>94</v>
      </c>
      <c r="B38" s="99"/>
      <c r="C38" s="103">
        <v>-52</v>
      </c>
      <c r="D38" s="104">
        <v>-26</v>
      </c>
      <c r="E38" s="105">
        <v>-26</v>
      </c>
      <c r="F38" s="99"/>
      <c r="G38" s="103">
        <v>45</v>
      </c>
      <c r="H38" s="105">
        <v>49</v>
      </c>
      <c r="I38" s="105">
        <v>-11</v>
      </c>
      <c r="J38" s="105">
        <v>47</v>
      </c>
      <c r="K38" s="105">
        <v>-40</v>
      </c>
      <c r="L38" s="99"/>
      <c r="M38" s="103">
        <v>-70</v>
      </c>
      <c r="N38" s="105">
        <v>-32</v>
      </c>
      <c r="O38" s="105">
        <v>-4</v>
      </c>
    </row>
    <row r="39" spans="1:15" x14ac:dyDescent="0.25">
      <c r="A39" s="98" t="s">
        <v>101</v>
      </c>
      <c r="B39" s="99"/>
      <c r="C39" s="103">
        <f>SUM(C33:C38)</f>
        <v>-1294</v>
      </c>
      <c r="D39" s="104">
        <f>SUM(D33:D38)</f>
        <v>-687</v>
      </c>
      <c r="E39" s="105">
        <f>SUM(E33:E38)</f>
        <v>-607</v>
      </c>
      <c r="F39" s="99"/>
      <c r="G39" s="103">
        <f>SUM(G33:G38)</f>
        <v>-2456</v>
      </c>
      <c r="H39" s="105">
        <f>SUM(H33:H38)</f>
        <v>-514</v>
      </c>
      <c r="I39" s="105">
        <f>SUM(I33:I38)</f>
        <v>-621</v>
      </c>
      <c r="J39" s="105">
        <f>SUM(J33:J38)</f>
        <v>-582</v>
      </c>
      <c r="K39" s="105">
        <f>SUM(K33:K38)</f>
        <v>-739</v>
      </c>
      <c r="L39" s="99"/>
      <c r="M39" s="103">
        <v>-3767</v>
      </c>
      <c r="N39" s="105">
        <v>-670</v>
      </c>
      <c r="O39" s="105">
        <v>-1210</v>
      </c>
    </row>
    <row r="40" spans="1:15" x14ac:dyDescent="0.25">
      <c r="A40" s="3"/>
      <c r="B40" s="3"/>
      <c r="C40" s="92"/>
      <c r="D40" s="88"/>
      <c r="E40" s="18"/>
      <c r="F40" s="3"/>
      <c r="G40" s="92"/>
      <c r="H40" s="18"/>
      <c r="I40" s="18"/>
      <c r="J40" s="18"/>
      <c r="K40" s="18"/>
      <c r="L40" s="3"/>
      <c r="M40" s="92"/>
      <c r="N40" s="31"/>
      <c r="O40" s="31"/>
    </row>
    <row r="41" spans="1:15" x14ac:dyDescent="0.25">
      <c r="A41" s="8" t="s">
        <v>102</v>
      </c>
      <c r="B41" s="3"/>
      <c r="C41" s="92"/>
      <c r="D41" s="88"/>
      <c r="E41" s="18"/>
      <c r="F41" s="3"/>
      <c r="G41" s="92"/>
      <c r="H41" s="18"/>
      <c r="I41" s="18"/>
      <c r="J41" s="18"/>
      <c r="K41" s="18"/>
      <c r="L41" s="3"/>
      <c r="M41" s="92"/>
      <c r="N41" s="31"/>
      <c r="O41" s="31"/>
    </row>
    <row r="42" spans="1:15" x14ac:dyDescent="0.25">
      <c r="A42" s="9" t="str">
        <f>IF(C42&gt;0,"Net proceeds received (repayments) on short-term borrowings","Net (repayment) proceeds received on short-term borrowings")</f>
        <v>Net proceeds received (repayments) on short-term borrowings</v>
      </c>
      <c r="B42" s="3"/>
      <c r="C42" s="90">
        <v>1225</v>
      </c>
      <c r="D42" s="85">
        <v>889</v>
      </c>
      <c r="E42" s="14">
        <v>336</v>
      </c>
      <c r="F42" s="3"/>
      <c r="G42" s="90">
        <v>0</v>
      </c>
      <c r="H42" s="14">
        <v>-250</v>
      </c>
      <c r="I42" s="14">
        <v>0</v>
      </c>
      <c r="J42" s="14">
        <v>45</v>
      </c>
      <c r="K42" s="14">
        <v>205</v>
      </c>
      <c r="L42" s="3"/>
      <c r="M42" s="90">
        <v>-42</v>
      </c>
      <c r="N42" s="14">
        <v>-59</v>
      </c>
      <c r="O42" s="14">
        <v>-158</v>
      </c>
    </row>
    <row r="43" spans="1:15" x14ac:dyDescent="0.25">
      <c r="A43" s="9" t="str">
        <f>IF(C43&gt;0,"Net issuance (repayment) of long-term debt","Net (repayment) issuance of long-term debt")</f>
        <v>Net (repayment) issuance of long-term debt</v>
      </c>
      <c r="B43" s="3"/>
      <c r="C43" s="90">
        <v>-848</v>
      </c>
      <c r="D43" s="85">
        <v>-795</v>
      </c>
      <c r="E43" s="14">
        <v>-53</v>
      </c>
      <c r="F43" s="3"/>
      <c r="G43" s="90">
        <v>-538</v>
      </c>
      <c r="H43" s="14">
        <v>-57</v>
      </c>
      <c r="I43" s="14">
        <v>-215</v>
      </c>
      <c r="J43" s="14">
        <v>-385</v>
      </c>
      <c r="K43" s="14">
        <v>119</v>
      </c>
      <c r="L43" s="3"/>
      <c r="M43" s="90">
        <v>754</v>
      </c>
      <c r="N43" s="14">
        <v>82</v>
      </c>
      <c r="O43" s="14">
        <v>141</v>
      </c>
    </row>
    <row r="44" spans="1:15" x14ac:dyDescent="0.25">
      <c r="A44" s="19" t="str">
        <f>IF(C45&gt;0,"Net proceeds (payments) on settlement of debt derivatives","Net (payments) proceeds on settlement of debt derivatives")</f>
        <v>Net (payments) proceeds on settlement of debt derivatives</v>
      </c>
      <c r="B44" s="3"/>
      <c r="C44" s="142"/>
      <c r="D44" s="140"/>
      <c r="G44" s="142"/>
      <c r="L44" s="3"/>
      <c r="M44" s="142"/>
      <c r="N44" s="80"/>
      <c r="O44" s="80"/>
    </row>
    <row r="45" spans="1:15" x14ac:dyDescent="0.25">
      <c r="A45" s="35" t="s">
        <v>103</v>
      </c>
      <c r="B45" s="3"/>
      <c r="C45" s="90">
        <v>-11</v>
      </c>
      <c r="D45" s="85">
        <v>-8</v>
      </c>
      <c r="E45" s="14">
        <v>-3</v>
      </c>
      <c r="F45" s="3"/>
      <c r="G45" s="90">
        <v>-45</v>
      </c>
      <c r="H45" s="14">
        <v>-28</v>
      </c>
      <c r="I45" s="14">
        <v>25</v>
      </c>
      <c r="J45" s="14">
        <v>-23</v>
      </c>
      <c r="K45" s="14">
        <v>-19</v>
      </c>
      <c r="L45" s="3"/>
      <c r="M45" s="90">
        <v>129</v>
      </c>
      <c r="N45" s="14">
        <v>-25</v>
      </c>
      <c r="O45" s="14">
        <v>0</v>
      </c>
    </row>
    <row r="46" spans="1:15" x14ac:dyDescent="0.25">
      <c r="A46" s="9" t="s">
        <v>104</v>
      </c>
      <c r="B46" s="3"/>
      <c r="C46" s="90">
        <v>0</v>
      </c>
      <c r="D46" s="85">
        <v>0</v>
      </c>
      <c r="E46" s="14">
        <v>0</v>
      </c>
      <c r="F46" s="3"/>
      <c r="G46" s="90">
        <v>-17</v>
      </c>
      <c r="H46" s="14">
        <v>-17</v>
      </c>
      <c r="I46" s="14">
        <v>0</v>
      </c>
      <c r="J46" s="14">
        <v>0</v>
      </c>
      <c r="K46" s="14">
        <v>0</v>
      </c>
      <c r="L46" s="3"/>
      <c r="M46" s="90">
        <v>-9</v>
      </c>
      <c r="N46" s="14">
        <v>-9</v>
      </c>
      <c r="O46" s="14">
        <v>0</v>
      </c>
    </row>
    <row r="47" spans="1:15" x14ac:dyDescent="0.25">
      <c r="A47" s="9" t="s">
        <v>105</v>
      </c>
      <c r="B47" s="3"/>
      <c r="C47" s="90">
        <v>-494</v>
      </c>
      <c r="D47" s="85">
        <v>-247</v>
      </c>
      <c r="E47" s="14">
        <v>-247</v>
      </c>
      <c r="F47" s="3"/>
      <c r="G47" s="90">
        <v>-988</v>
      </c>
      <c r="H47" s="14">
        <v>-247</v>
      </c>
      <c r="I47" s="14">
        <v>-247</v>
      </c>
      <c r="J47" s="14">
        <v>-247</v>
      </c>
      <c r="K47" s="14">
        <v>-247</v>
      </c>
      <c r="L47" s="3"/>
      <c r="M47" s="90">
        <v>-977</v>
      </c>
      <c r="N47" s="14">
        <v>-247</v>
      </c>
      <c r="O47" s="14">
        <v>-247</v>
      </c>
    </row>
    <row r="48" spans="1:15" x14ac:dyDescent="0.25">
      <c r="A48" s="110" t="s">
        <v>94</v>
      </c>
      <c r="B48" s="99"/>
      <c r="C48" s="103">
        <v>0</v>
      </c>
      <c r="D48" s="104">
        <v>0</v>
      </c>
      <c r="E48" s="105">
        <v>0</v>
      </c>
      <c r="F48" s="99"/>
      <c r="G48" s="103">
        <v>5</v>
      </c>
      <c r="H48" s="105">
        <v>0</v>
      </c>
      <c r="I48" s="105">
        <v>5</v>
      </c>
      <c r="J48" s="105">
        <v>0</v>
      </c>
      <c r="K48" s="105">
        <v>0</v>
      </c>
      <c r="L48" s="99"/>
      <c r="M48" s="103">
        <v>0</v>
      </c>
      <c r="N48" s="105">
        <v>0</v>
      </c>
      <c r="O48" s="105">
        <v>0</v>
      </c>
    </row>
    <row r="49" spans="1:15" x14ac:dyDescent="0.25">
      <c r="A49" s="98" t="str">
        <f>IF(C49&gt;0,"Cash provided by (used in) financing activities","Cash (used in) provided by financing activities")</f>
        <v>Cash (used in) provided by financing activities</v>
      </c>
      <c r="B49" s="99"/>
      <c r="C49" s="103">
        <f>SUM(C42:C48)</f>
        <v>-128</v>
      </c>
      <c r="D49" s="104">
        <f>SUM(D42:D48)</f>
        <v>-161</v>
      </c>
      <c r="E49" s="105">
        <v>33</v>
      </c>
      <c r="F49" s="99"/>
      <c r="G49" s="103">
        <f>SUM(G42:G48)</f>
        <v>-1583</v>
      </c>
      <c r="H49" s="105">
        <f>SUM(H42:H48)</f>
        <v>-599</v>
      </c>
      <c r="I49" s="105">
        <f>SUM(I42:I48)</f>
        <v>-432</v>
      </c>
      <c r="J49" s="105">
        <f>SUM(J42:J48)</f>
        <v>-610</v>
      </c>
      <c r="K49" s="105">
        <f>SUM(K42:K48)</f>
        <v>58</v>
      </c>
      <c r="L49" s="99"/>
      <c r="M49" s="103">
        <v>-145</v>
      </c>
      <c r="N49" s="105">
        <v>-258</v>
      </c>
      <c r="O49" s="105">
        <v>-264</v>
      </c>
    </row>
    <row r="50" spans="1:15" x14ac:dyDescent="0.25">
      <c r="A50" s="3"/>
      <c r="B50" s="3"/>
      <c r="C50" s="92"/>
      <c r="D50" s="88"/>
      <c r="E50" s="18"/>
      <c r="F50" s="3"/>
      <c r="G50" s="92"/>
      <c r="H50" s="18"/>
      <c r="I50" s="18"/>
      <c r="J50" s="18"/>
      <c r="K50" s="18"/>
      <c r="L50" s="3"/>
      <c r="M50" s="92"/>
      <c r="N50" s="31"/>
      <c r="O50" s="31"/>
    </row>
    <row r="51" spans="1:15" x14ac:dyDescent="0.25">
      <c r="A51" s="8" t="s">
        <v>106</v>
      </c>
      <c r="B51" s="3"/>
      <c r="C51" s="90">
        <f>C30+C39+C49</f>
        <v>-3</v>
      </c>
      <c r="D51" s="85">
        <f>D30+D39+D49</f>
        <v>-25</v>
      </c>
      <c r="E51" s="14">
        <v>22</v>
      </c>
      <c r="F51" s="3"/>
      <c r="G51" s="90">
        <f>G30+G39+G49</f>
        <v>-82</v>
      </c>
      <c r="H51" s="14">
        <f>H30+H39+H49</f>
        <v>-60</v>
      </c>
      <c r="I51" s="14">
        <f>I30+I39+I49</f>
        <v>132</v>
      </c>
      <c r="J51" s="14">
        <f>J30+J39+J49</f>
        <v>-71</v>
      </c>
      <c r="K51" s="14">
        <f>K30+K39+K49</f>
        <v>-83</v>
      </c>
      <c r="L51" s="3"/>
      <c r="M51" s="90">
        <v>-165</v>
      </c>
      <c r="N51" s="14">
        <v>22</v>
      </c>
      <c r="O51" s="14">
        <v>-18</v>
      </c>
    </row>
    <row r="52" spans="1:15" x14ac:dyDescent="0.25">
      <c r="A52" s="98" t="str">
        <f>IF(C52&gt;0,"Cash and cash equivalents (bank advances), beginning of period","(Bank advances) cash and cash equivalents, beginning of period")</f>
        <v>(Bank advances) cash and cash equivalents, beginning of period</v>
      </c>
      <c r="B52" s="99"/>
      <c r="C52" s="103">
        <v>-71</v>
      </c>
      <c r="D52" s="104">
        <v>-49</v>
      </c>
      <c r="E52" s="105">
        <v>-71</v>
      </c>
      <c r="F52" s="99"/>
      <c r="G52" s="103">
        <v>11</v>
      </c>
      <c r="H52" s="105">
        <v>-11</v>
      </c>
      <c r="I52" s="105">
        <v>-143</v>
      </c>
      <c r="J52" s="105">
        <v>-72</v>
      </c>
      <c r="K52" s="105">
        <v>11</v>
      </c>
      <c r="L52" s="99"/>
      <c r="M52" s="103">
        <v>176</v>
      </c>
      <c r="N52" s="105">
        <v>-11</v>
      </c>
      <c r="O52" s="105">
        <v>7</v>
      </c>
    </row>
    <row r="53" spans="1:15" x14ac:dyDescent="0.25">
      <c r="A53" s="98" t="str">
        <f>IF(C53&gt;0,"Cash and cash equivalents (bank advances), end of period","(Bank advances) cash and cash equivalents, end of period")</f>
        <v>(Bank advances) cash and cash equivalents, end of period</v>
      </c>
      <c r="B53" s="99"/>
      <c r="C53" s="103">
        <v>-74</v>
      </c>
      <c r="D53" s="104">
        <v>-74</v>
      </c>
      <c r="E53" s="105">
        <v>-49</v>
      </c>
      <c r="F53" s="99"/>
      <c r="G53" s="103">
        <v>-71</v>
      </c>
      <c r="H53" s="105">
        <v>-71</v>
      </c>
      <c r="I53" s="105">
        <f>I51+I52</f>
        <v>-11</v>
      </c>
      <c r="J53" s="105">
        <f>J51+J52</f>
        <v>-143</v>
      </c>
      <c r="K53" s="105">
        <f>K51+K52</f>
        <v>-72</v>
      </c>
      <c r="L53" s="99"/>
      <c r="M53" s="103">
        <v>11</v>
      </c>
      <c r="N53" s="105">
        <v>11</v>
      </c>
      <c r="O53" s="105">
        <v>-11</v>
      </c>
    </row>
    <row r="54" spans="1:15" x14ac:dyDescent="0.25">
      <c r="A54" s="3"/>
      <c r="B54" s="3"/>
      <c r="C54" s="3"/>
      <c r="D54" s="3"/>
      <c r="E54" s="3"/>
      <c r="F54" s="3"/>
      <c r="G54" s="3"/>
      <c r="H54" s="3"/>
      <c r="I54" s="3"/>
      <c r="J54" s="3"/>
      <c r="K54" s="3"/>
      <c r="L54" s="3"/>
    </row>
    <row r="55" spans="1:15" x14ac:dyDescent="0.25">
      <c r="A55" s="23"/>
      <c r="B55" s="23"/>
      <c r="C55" s="23"/>
      <c r="D55" s="23"/>
      <c r="E55" s="23"/>
      <c r="F55" s="23"/>
      <c r="G55" s="23"/>
      <c r="H55" s="23"/>
      <c r="I55" s="23"/>
      <c r="J55" s="23"/>
      <c r="K55" s="23"/>
      <c r="L55" s="3"/>
    </row>
    <row r="56" spans="1:15" x14ac:dyDescent="0.25">
      <c r="A56" s="23"/>
      <c r="B56" s="23"/>
      <c r="C56" s="23"/>
      <c r="D56" s="23"/>
      <c r="E56" s="23"/>
      <c r="F56" s="23"/>
      <c r="G56" s="23"/>
      <c r="H56" s="23"/>
      <c r="I56" s="23"/>
      <c r="J56" s="23"/>
      <c r="K56" s="23"/>
      <c r="L56" s="3"/>
    </row>
    <row r="57" spans="1:15" x14ac:dyDescent="0.25">
      <c r="A57" s="23"/>
      <c r="B57" s="23"/>
      <c r="C57" s="23"/>
      <c r="D57" s="23"/>
      <c r="E57" s="23"/>
      <c r="F57" s="23"/>
      <c r="G57" s="23"/>
      <c r="H57" s="23"/>
      <c r="I57" s="23"/>
      <c r="J57" s="23"/>
      <c r="K57" s="23"/>
      <c r="L57" s="3"/>
    </row>
  </sheetData>
  <pageMargins left="0.7" right="0.7" top="0.75" bottom="0.75" header="0.3" footer="0.3"/>
  <pageSetup scale="66" fitToWidth="0" orientation="landscape" r:id="rId1"/>
  <headerFooter>
    <oddFooter>&amp;C&amp;"Arial,Regular"&amp;P&amp;R&amp;"Arial,Regular"Rogers Communications Inc.
Supplemental Financial Information - Second Quarter 2017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zoomScaleNormal="100" workbookViewId="0"/>
  </sheetViews>
  <sheetFormatPr defaultColWidth="21.44140625" defaultRowHeight="13.2" x14ac:dyDescent="0.25"/>
  <cols>
    <col min="1" max="1" width="60.33203125" customWidth="1"/>
    <col min="2" max="2" width="1.77734375" customWidth="1"/>
    <col min="3" max="3" width="12.44140625" customWidth="1"/>
    <col min="4" max="5" width="10.77734375" customWidth="1"/>
    <col min="6" max="6" width="1.77734375" customWidth="1"/>
    <col min="7" max="11" width="10.77734375" customWidth="1"/>
    <col min="12" max="12" width="1.77734375" customWidth="1"/>
    <col min="13" max="15" width="10.77734375" customWidth="1"/>
  </cols>
  <sheetData>
    <row r="1" spans="1:18" x14ac:dyDescent="0.25">
      <c r="A1" s="2" t="s">
        <v>0</v>
      </c>
      <c r="B1" s="3"/>
      <c r="C1" s="3"/>
      <c r="D1" s="3"/>
      <c r="E1" s="3"/>
      <c r="F1" s="3"/>
      <c r="G1" s="3"/>
      <c r="H1" s="3"/>
      <c r="I1" s="3"/>
      <c r="J1" s="3"/>
      <c r="K1" s="3"/>
      <c r="L1" s="3"/>
    </row>
    <row r="2" spans="1:18" x14ac:dyDescent="0.25">
      <c r="A2" s="2" t="s">
        <v>12</v>
      </c>
      <c r="B2" s="3"/>
      <c r="C2" s="3"/>
      <c r="D2" s="5"/>
      <c r="E2" s="5"/>
      <c r="F2" s="3"/>
      <c r="G2" s="3"/>
      <c r="H2" s="3"/>
      <c r="I2" s="3"/>
      <c r="J2" s="3"/>
      <c r="K2" s="3"/>
      <c r="L2" s="3"/>
    </row>
    <row r="3" spans="1:18" x14ac:dyDescent="0.25">
      <c r="A3" s="2" t="s">
        <v>2</v>
      </c>
      <c r="B3" s="3"/>
      <c r="C3" s="3"/>
      <c r="D3" s="5"/>
      <c r="E3" s="5"/>
      <c r="F3" s="3"/>
      <c r="G3" s="3"/>
      <c r="H3" s="3"/>
      <c r="I3" s="3"/>
      <c r="J3" s="3"/>
      <c r="K3" s="3"/>
      <c r="L3" s="3"/>
    </row>
    <row r="4" spans="1:18" x14ac:dyDescent="0.25">
      <c r="A4" s="3"/>
      <c r="B4" s="3"/>
      <c r="C4" s="4"/>
      <c r="D4" s="5"/>
      <c r="E4" s="5"/>
      <c r="F4" s="5"/>
      <c r="G4" s="4"/>
      <c r="H4" s="3"/>
      <c r="I4" s="3"/>
      <c r="J4" s="3"/>
      <c r="K4" s="3"/>
      <c r="L4" s="3"/>
    </row>
    <row r="5" spans="1:18" ht="26.4" x14ac:dyDescent="0.25">
      <c r="A5" s="98" t="s">
        <v>107</v>
      </c>
      <c r="B5" s="99"/>
      <c r="C5" s="100" t="s">
        <v>197</v>
      </c>
      <c r="D5" s="101" t="s">
        <v>4</v>
      </c>
      <c r="E5" s="101" t="s">
        <v>5</v>
      </c>
      <c r="F5" s="102"/>
      <c r="G5" s="100" t="s">
        <v>198</v>
      </c>
      <c r="H5" s="101" t="s">
        <v>6</v>
      </c>
      <c r="I5" s="101" t="s">
        <v>7</v>
      </c>
      <c r="J5" s="101" t="s">
        <v>8</v>
      </c>
      <c r="K5" s="101" t="s">
        <v>9</v>
      </c>
      <c r="L5" s="102"/>
      <c r="M5" s="100" t="s">
        <v>199</v>
      </c>
      <c r="N5" s="101" t="s">
        <v>189</v>
      </c>
      <c r="O5" s="143" t="s">
        <v>190</v>
      </c>
    </row>
    <row r="6" spans="1:18" x14ac:dyDescent="0.25">
      <c r="A6" s="17"/>
      <c r="B6" s="3"/>
      <c r="C6" s="89"/>
      <c r="D6" s="84"/>
      <c r="E6" s="3"/>
      <c r="F6" s="5"/>
      <c r="G6" s="89"/>
      <c r="H6" s="3"/>
      <c r="I6" s="3"/>
      <c r="J6" s="3"/>
      <c r="K6" s="3"/>
      <c r="L6" s="3"/>
      <c r="M6" s="142"/>
    </row>
    <row r="7" spans="1:18" x14ac:dyDescent="0.25">
      <c r="A7" s="8" t="s">
        <v>11</v>
      </c>
      <c r="B7" s="3"/>
      <c r="C7" s="89"/>
      <c r="D7" s="84"/>
      <c r="E7" s="3"/>
      <c r="F7" s="5"/>
      <c r="G7" s="89"/>
      <c r="H7" s="3"/>
      <c r="I7" s="3"/>
      <c r="J7" s="3"/>
      <c r="K7" s="3"/>
      <c r="L7" s="3"/>
      <c r="M7" s="142"/>
    </row>
    <row r="8" spans="1:18" x14ac:dyDescent="0.25">
      <c r="A8" s="9" t="s">
        <v>108</v>
      </c>
      <c r="B8" s="3"/>
      <c r="C8" s="173">
        <v>3774</v>
      </c>
      <c r="D8" s="164">
        <v>1925</v>
      </c>
      <c r="E8" s="38">
        <v>1849</v>
      </c>
      <c r="F8" s="5"/>
      <c r="G8" s="173">
        <v>7258</v>
      </c>
      <c r="H8" s="38">
        <v>1858</v>
      </c>
      <c r="I8" s="38">
        <v>1878</v>
      </c>
      <c r="J8" s="38">
        <v>1788</v>
      </c>
      <c r="K8" s="38">
        <v>1734</v>
      </c>
      <c r="L8" s="3"/>
      <c r="M8" s="115">
        <v>6902</v>
      </c>
      <c r="N8" s="118">
        <v>1747</v>
      </c>
      <c r="O8" s="118">
        <v>1776</v>
      </c>
      <c r="P8" s="3"/>
      <c r="Q8" s="3"/>
      <c r="R8" s="3"/>
    </row>
    <row r="9" spans="1:18" x14ac:dyDescent="0.25">
      <c r="A9" s="110" t="s">
        <v>109</v>
      </c>
      <c r="B9" s="99"/>
      <c r="C9" s="174">
        <v>242</v>
      </c>
      <c r="D9" s="165">
        <v>123</v>
      </c>
      <c r="E9" s="160">
        <v>119</v>
      </c>
      <c r="F9" s="121"/>
      <c r="G9" s="174">
        <v>658</v>
      </c>
      <c r="H9" s="160">
        <v>200</v>
      </c>
      <c r="I9" s="160">
        <v>159</v>
      </c>
      <c r="J9" s="160">
        <v>143</v>
      </c>
      <c r="K9" s="160">
        <v>156</v>
      </c>
      <c r="L9" s="99"/>
      <c r="M9" s="133">
        <v>749</v>
      </c>
      <c r="N9" s="122">
        <v>234</v>
      </c>
      <c r="O9" s="122">
        <v>197</v>
      </c>
      <c r="P9" s="3"/>
      <c r="Q9" s="3"/>
      <c r="R9" s="3"/>
    </row>
    <row r="10" spans="1:18" x14ac:dyDescent="0.25">
      <c r="A10" s="98" t="s">
        <v>11</v>
      </c>
      <c r="B10" s="99"/>
      <c r="C10" s="174">
        <f>C9+C8</f>
        <v>4016</v>
      </c>
      <c r="D10" s="165">
        <f>D9+D8</f>
        <v>2048</v>
      </c>
      <c r="E10" s="160">
        <v>1968</v>
      </c>
      <c r="F10" s="121"/>
      <c r="G10" s="174">
        <f>G9+G8</f>
        <v>7916</v>
      </c>
      <c r="H10" s="160">
        <f>H9+H8</f>
        <v>2058</v>
      </c>
      <c r="I10" s="160">
        <f>I9+I8</f>
        <v>2037</v>
      </c>
      <c r="J10" s="160">
        <f>J9+J8</f>
        <v>1931</v>
      </c>
      <c r="K10" s="160">
        <f>K9+K8</f>
        <v>1890</v>
      </c>
      <c r="L10" s="99"/>
      <c r="M10" s="133">
        <f>M9+M8</f>
        <v>7651</v>
      </c>
      <c r="N10" s="122">
        <f>N9+N8</f>
        <v>1981</v>
      </c>
      <c r="O10" s="122">
        <f>O9+O8</f>
        <v>1973</v>
      </c>
      <c r="P10" s="3"/>
      <c r="Q10" s="3"/>
      <c r="R10" s="3"/>
    </row>
    <row r="11" spans="1:18" x14ac:dyDescent="0.25">
      <c r="A11" s="3"/>
      <c r="B11" s="3"/>
      <c r="C11" s="175"/>
      <c r="D11" s="166"/>
      <c r="E11" s="39"/>
      <c r="F11" s="5"/>
      <c r="G11" s="175"/>
      <c r="H11" s="39"/>
      <c r="I11" s="39"/>
      <c r="J11" s="39"/>
      <c r="K11" s="39"/>
      <c r="L11" s="3"/>
      <c r="M11" s="183"/>
      <c r="N11" s="155"/>
      <c r="O11" s="155"/>
      <c r="P11" s="3"/>
      <c r="Q11" s="3"/>
      <c r="R11" s="3"/>
    </row>
    <row r="12" spans="1:18" x14ac:dyDescent="0.25">
      <c r="A12" s="8" t="s">
        <v>110</v>
      </c>
      <c r="B12" s="3"/>
      <c r="C12" s="175"/>
      <c r="D12" s="166"/>
      <c r="E12" s="39"/>
      <c r="F12" s="5"/>
      <c r="G12" s="175"/>
      <c r="H12" s="39"/>
      <c r="I12" s="39"/>
      <c r="J12" s="39"/>
      <c r="K12" s="39"/>
      <c r="L12" s="3"/>
      <c r="M12" s="183"/>
      <c r="N12" s="155"/>
      <c r="O12" s="155"/>
      <c r="P12" s="3"/>
      <c r="Q12" s="3"/>
      <c r="R12" s="3"/>
    </row>
    <row r="13" spans="1:18" x14ac:dyDescent="0.25">
      <c r="A13" s="9" t="s">
        <v>111</v>
      </c>
      <c r="B13" s="3"/>
      <c r="C13" s="173">
        <v>902</v>
      </c>
      <c r="D13" s="164">
        <v>446</v>
      </c>
      <c r="E13" s="38">
        <v>456</v>
      </c>
      <c r="F13" s="5"/>
      <c r="G13" s="173">
        <v>1947</v>
      </c>
      <c r="H13" s="38">
        <v>584</v>
      </c>
      <c r="I13" s="38">
        <v>469</v>
      </c>
      <c r="J13" s="38">
        <v>434</v>
      </c>
      <c r="K13" s="38">
        <v>460</v>
      </c>
      <c r="L13" s="3"/>
      <c r="M13" s="115">
        <v>1845</v>
      </c>
      <c r="N13" s="118">
        <v>569</v>
      </c>
      <c r="O13" s="118">
        <v>460</v>
      </c>
      <c r="P13" s="3"/>
      <c r="Q13" s="3"/>
      <c r="R13" s="3"/>
    </row>
    <row r="14" spans="1:18" x14ac:dyDescent="0.25">
      <c r="A14" s="110" t="s">
        <v>112</v>
      </c>
      <c r="B14" s="99"/>
      <c r="C14" s="174">
        <v>1377</v>
      </c>
      <c r="D14" s="165">
        <v>678</v>
      </c>
      <c r="E14" s="160">
        <v>699</v>
      </c>
      <c r="F14" s="121"/>
      <c r="G14" s="174">
        <v>2684</v>
      </c>
      <c r="H14" s="160">
        <v>682</v>
      </c>
      <c r="I14" s="160">
        <v>684</v>
      </c>
      <c r="J14" s="160">
        <v>651</v>
      </c>
      <c r="K14" s="160">
        <v>667</v>
      </c>
      <c r="L14" s="99"/>
      <c r="M14" s="133">
        <v>2567</v>
      </c>
      <c r="N14" s="122">
        <v>658</v>
      </c>
      <c r="O14" s="122">
        <v>634</v>
      </c>
      <c r="P14" s="3"/>
      <c r="Q14" s="3"/>
      <c r="R14" s="3"/>
    </row>
    <row r="15" spans="1:18" x14ac:dyDescent="0.25">
      <c r="A15" s="98" t="s">
        <v>110</v>
      </c>
      <c r="B15" s="99"/>
      <c r="C15" s="174">
        <f>C14+C13</f>
        <v>2279</v>
      </c>
      <c r="D15" s="165">
        <f>D14+D13</f>
        <v>1124</v>
      </c>
      <c r="E15" s="160">
        <v>1155</v>
      </c>
      <c r="F15" s="121"/>
      <c r="G15" s="174">
        <f>G14+G13</f>
        <v>4631</v>
      </c>
      <c r="H15" s="160">
        <f>H14+H13</f>
        <v>1266</v>
      </c>
      <c r="I15" s="160">
        <f>I14+I13</f>
        <v>1153</v>
      </c>
      <c r="J15" s="160">
        <f>J14+J13</f>
        <v>1085</v>
      </c>
      <c r="K15" s="160">
        <f>K14+K13</f>
        <v>1127</v>
      </c>
      <c r="L15" s="99"/>
      <c r="M15" s="133">
        <f>M14+M13</f>
        <v>4412</v>
      </c>
      <c r="N15" s="122">
        <f>N14+N13</f>
        <v>1227</v>
      </c>
      <c r="O15" s="122">
        <f>O14+O13</f>
        <v>1094</v>
      </c>
      <c r="P15" s="3"/>
      <c r="Q15" s="3"/>
      <c r="R15" s="3"/>
    </row>
    <row r="16" spans="1:18" x14ac:dyDescent="0.25">
      <c r="A16" s="3"/>
      <c r="B16" s="3"/>
      <c r="C16" s="175"/>
      <c r="D16" s="166"/>
      <c r="E16" s="39"/>
      <c r="F16" s="5"/>
      <c r="G16" s="175"/>
      <c r="H16" s="39"/>
      <c r="I16" s="39"/>
      <c r="J16" s="39"/>
      <c r="K16" s="39"/>
      <c r="L16" s="3"/>
      <c r="M16" s="183"/>
      <c r="N16" s="155"/>
      <c r="O16" s="155"/>
      <c r="P16" s="3"/>
      <c r="Q16" s="3"/>
      <c r="R16" s="3"/>
    </row>
    <row r="17" spans="1:18" x14ac:dyDescent="0.25">
      <c r="A17" s="98" t="s">
        <v>113</v>
      </c>
      <c r="B17" s="99"/>
      <c r="C17" s="174">
        <f>C10-C15</f>
        <v>1737</v>
      </c>
      <c r="D17" s="165">
        <f>D10-D15</f>
        <v>924</v>
      </c>
      <c r="E17" s="160">
        <v>813</v>
      </c>
      <c r="F17" s="121"/>
      <c r="G17" s="174">
        <f>G10-G15</f>
        <v>3285</v>
      </c>
      <c r="H17" s="160">
        <f>H10-H15</f>
        <v>792</v>
      </c>
      <c r="I17" s="160">
        <f>I10-I15</f>
        <v>884</v>
      </c>
      <c r="J17" s="160">
        <f>J10-J15</f>
        <v>846</v>
      </c>
      <c r="K17" s="160">
        <f>K10-K15</f>
        <v>763</v>
      </c>
      <c r="L17" s="99"/>
      <c r="M17" s="133">
        <f>M10-M15</f>
        <v>3239</v>
      </c>
      <c r="N17" s="122">
        <f>N10-N15</f>
        <v>754</v>
      </c>
      <c r="O17" s="122">
        <f>O10-O15</f>
        <v>879</v>
      </c>
      <c r="P17" s="3"/>
      <c r="Q17" s="3"/>
      <c r="R17" s="3"/>
    </row>
    <row r="18" spans="1:18" x14ac:dyDescent="0.25">
      <c r="A18" s="3"/>
      <c r="B18" s="3"/>
      <c r="C18" s="89"/>
      <c r="D18" s="84"/>
      <c r="E18" s="3"/>
      <c r="F18" s="5"/>
      <c r="G18" s="89"/>
      <c r="H18" s="3"/>
      <c r="I18" s="3"/>
      <c r="J18" s="3"/>
      <c r="K18" s="3"/>
      <c r="L18" s="3"/>
      <c r="M18" s="184"/>
      <c r="N18" s="156"/>
      <c r="O18" s="156"/>
      <c r="P18" s="3"/>
      <c r="Q18" s="3"/>
      <c r="R18" s="3"/>
    </row>
    <row r="19" spans="1:18" x14ac:dyDescent="0.25">
      <c r="A19" s="8" t="s">
        <v>114</v>
      </c>
      <c r="B19" s="3"/>
      <c r="C19" s="131">
        <v>0.46</v>
      </c>
      <c r="D19" s="137">
        <v>0.48</v>
      </c>
      <c r="E19" s="74">
        <v>0.44</v>
      </c>
      <c r="F19" s="66"/>
      <c r="G19" s="131">
        <v>0.45300000000000001</v>
      </c>
      <c r="H19" s="74">
        <v>0.42599999999999999</v>
      </c>
      <c r="I19" s="74">
        <v>0.47099999999999997</v>
      </c>
      <c r="J19" s="74">
        <v>0.47299999999999998</v>
      </c>
      <c r="K19" s="74">
        <v>0.44</v>
      </c>
      <c r="L19" s="73"/>
      <c r="M19" s="117">
        <v>0.46899999999999997</v>
      </c>
      <c r="N19" s="120">
        <v>0.432</v>
      </c>
      <c r="O19" s="120">
        <v>0.495</v>
      </c>
      <c r="P19" s="3"/>
      <c r="Q19" s="3"/>
      <c r="R19" s="3"/>
    </row>
    <row r="20" spans="1:18" x14ac:dyDescent="0.25">
      <c r="A20" s="98" t="s">
        <v>33</v>
      </c>
      <c r="B20" s="99"/>
      <c r="C20" s="174">
        <v>318</v>
      </c>
      <c r="D20" s="165">
        <v>158</v>
      </c>
      <c r="E20" s="160">
        <v>160</v>
      </c>
      <c r="F20" s="121"/>
      <c r="G20" s="174">
        <v>702</v>
      </c>
      <c r="H20" s="160">
        <v>153</v>
      </c>
      <c r="I20" s="160">
        <v>161</v>
      </c>
      <c r="J20" s="160">
        <v>207</v>
      </c>
      <c r="K20" s="160">
        <v>181</v>
      </c>
      <c r="L20" s="99"/>
      <c r="M20" s="133">
        <v>866</v>
      </c>
      <c r="N20" s="122">
        <v>235</v>
      </c>
      <c r="O20" s="122">
        <v>195</v>
      </c>
      <c r="P20" s="3"/>
      <c r="Q20" s="3"/>
      <c r="R20" s="3"/>
    </row>
    <row r="21" spans="1:18" x14ac:dyDescent="0.25">
      <c r="A21" s="3"/>
      <c r="B21" s="3"/>
      <c r="C21" s="89"/>
      <c r="D21" s="84"/>
      <c r="E21" s="3"/>
      <c r="F21" s="5"/>
      <c r="G21" s="89"/>
      <c r="H21" s="3"/>
      <c r="I21" s="3"/>
      <c r="J21" s="3"/>
      <c r="K21" s="3"/>
      <c r="L21" s="3"/>
      <c r="M21" s="184"/>
      <c r="N21" s="156"/>
      <c r="O21" s="156"/>
    </row>
    <row r="22" spans="1:18" x14ac:dyDescent="0.25">
      <c r="A22" s="3"/>
      <c r="B22" s="3"/>
      <c r="C22" s="89"/>
      <c r="D22" s="84"/>
      <c r="E22" s="3"/>
      <c r="F22" s="5"/>
      <c r="G22" s="89"/>
      <c r="H22" s="3"/>
      <c r="I22" s="3"/>
      <c r="J22" s="3"/>
      <c r="K22" s="3"/>
      <c r="L22" s="3"/>
      <c r="M22" s="184"/>
      <c r="N22" s="156"/>
      <c r="O22" s="156"/>
    </row>
    <row r="23" spans="1:18" ht="15.6" x14ac:dyDescent="0.25">
      <c r="A23" s="163" t="s">
        <v>207</v>
      </c>
      <c r="B23" s="3"/>
      <c r="C23" s="89"/>
      <c r="D23" s="84"/>
      <c r="E23" s="3"/>
      <c r="F23" s="5"/>
      <c r="G23" s="89"/>
      <c r="H23" s="3"/>
      <c r="I23" s="3"/>
      <c r="J23" s="3"/>
      <c r="K23" s="3"/>
      <c r="L23" s="3"/>
      <c r="M23" s="184"/>
      <c r="N23" s="156"/>
      <c r="O23" s="156"/>
    </row>
    <row r="24" spans="1:18" x14ac:dyDescent="0.25">
      <c r="A24" s="98" t="s">
        <v>115</v>
      </c>
      <c r="B24" s="99"/>
      <c r="C24" s="176"/>
      <c r="D24" s="167"/>
      <c r="E24" s="99"/>
      <c r="F24" s="121"/>
      <c r="G24" s="176"/>
      <c r="H24" s="99"/>
      <c r="I24" s="99"/>
      <c r="J24" s="99"/>
      <c r="K24" s="99"/>
      <c r="L24" s="99"/>
      <c r="M24" s="185"/>
      <c r="N24" s="161"/>
      <c r="O24" s="161"/>
    </row>
    <row r="25" spans="1:18" x14ac:dyDescent="0.25">
      <c r="A25" s="8" t="s">
        <v>116</v>
      </c>
      <c r="B25" s="3"/>
      <c r="C25" s="177"/>
      <c r="D25" s="168"/>
      <c r="E25" s="69"/>
      <c r="F25" s="5"/>
      <c r="G25" s="177"/>
      <c r="H25" s="69"/>
      <c r="I25" s="69"/>
      <c r="J25" s="69"/>
      <c r="K25" s="69"/>
      <c r="L25" s="3"/>
      <c r="M25" s="186"/>
      <c r="N25" s="159"/>
      <c r="O25" s="159"/>
    </row>
    <row r="26" spans="1:18" x14ac:dyDescent="0.25">
      <c r="A26" s="9" t="s">
        <v>117</v>
      </c>
      <c r="B26" s="3"/>
      <c r="C26" s="173">
        <v>709</v>
      </c>
      <c r="D26" s="164">
        <v>366</v>
      </c>
      <c r="E26" s="40">
        <v>343</v>
      </c>
      <c r="F26" s="5"/>
      <c r="G26" s="173">
        <v>1521</v>
      </c>
      <c r="H26" s="40">
        <v>436</v>
      </c>
      <c r="I26" s="40">
        <v>432</v>
      </c>
      <c r="J26" s="40">
        <v>349</v>
      </c>
      <c r="K26" s="40">
        <v>304</v>
      </c>
      <c r="L26" s="3"/>
      <c r="M26" s="115">
        <v>1354</v>
      </c>
      <c r="N26" s="118">
        <v>365</v>
      </c>
      <c r="O26" s="118">
        <v>399</v>
      </c>
      <c r="P26" s="3"/>
      <c r="Q26" s="3"/>
      <c r="R26" s="3"/>
    </row>
    <row r="27" spans="1:18" x14ac:dyDescent="0.25">
      <c r="A27" s="9" t="str">
        <f>IF(C27&gt;0,"Net additions","Net (losses) additions")</f>
        <v>Net additions</v>
      </c>
      <c r="B27" s="3"/>
      <c r="C27" s="173">
        <v>153</v>
      </c>
      <c r="D27" s="164">
        <v>93</v>
      </c>
      <c r="E27" s="40">
        <v>60</v>
      </c>
      <c r="F27" s="5"/>
      <c r="G27" s="173">
        <v>286</v>
      </c>
      <c r="H27" s="40">
        <v>93</v>
      </c>
      <c r="I27" s="40">
        <v>114</v>
      </c>
      <c r="J27" s="40">
        <v>65</v>
      </c>
      <c r="K27" s="40">
        <v>14</v>
      </c>
      <c r="L27" s="3"/>
      <c r="M27" s="115">
        <v>106</v>
      </c>
      <c r="N27" s="118">
        <v>31</v>
      </c>
      <c r="O27" s="118">
        <v>77</v>
      </c>
      <c r="P27" s="3"/>
      <c r="Q27" s="3"/>
      <c r="R27" s="3"/>
    </row>
    <row r="28" spans="1:18" ht="15.6" x14ac:dyDescent="0.25">
      <c r="A28" s="60" t="s">
        <v>206</v>
      </c>
      <c r="B28" s="3"/>
      <c r="C28" s="173">
        <v>8710</v>
      </c>
      <c r="D28" s="164">
        <v>8710</v>
      </c>
      <c r="E28" s="40">
        <v>8617</v>
      </c>
      <c r="F28" s="5"/>
      <c r="G28" s="173">
        <v>8557</v>
      </c>
      <c r="H28" s="40">
        <v>8557</v>
      </c>
      <c r="I28" s="40">
        <v>8464</v>
      </c>
      <c r="J28" s="40">
        <v>8350</v>
      </c>
      <c r="K28" s="40">
        <v>8285</v>
      </c>
      <c r="L28" s="3"/>
      <c r="M28" s="115">
        <v>8271</v>
      </c>
      <c r="N28" s="118">
        <v>8271</v>
      </c>
      <c r="O28" s="118">
        <v>8240</v>
      </c>
      <c r="P28" s="3"/>
      <c r="Q28" s="3"/>
      <c r="R28" s="3"/>
    </row>
    <row r="29" spans="1:18" x14ac:dyDescent="0.25">
      <c r="A29" s="9" t="s">
        <v>118</v>
      </c>
      <c r="B29" s="3"/>
      <c r="C29" s="178">
        <v>1.0800000000000001E-2</v>
      </c>
      <c r="D29" s="169">
        <v>1.0500000000000001E-2</v>
      </c>
      <c r="E29" s="75">
        <v>1.0999999999999999E-2</v>
      </c>
      <c r="F29" s="5"/>
      <c r="G29" s="178">
        <v>1.23E-2</v>
      </c>
      <c r="H29" s="75">
        <v>1.35E-2</v>
      </c>
      <c r="I29" s="75">
        <v>1.26E-2</v>
      </c>
      <c r="J29" s="75">
        <v>1.14E-2</v>
      </c>
      <c r="K29" s="75">
        <v>1.17E-2</v>
      </c>
      <c r="L29" s="75"/>
      <c r="M29" s="187">
        <v>1.2699999999999999E-2</v>
      </c>
      <c r="N29" s="157">
        <v>1.35E-2</v>
      </c>
      <c r="O29" s="157">
        <v>1.3100000000000001E-2</v>
      </c>
      <c r="P29" s="3"/>
      <c r="Q29" s="3"/>
      <c r="R29" s="3"/>
    </row>
    <row r="30" spans="1:18" x14ac:dyDescent="0.25">
      <c r="A30" s="9" t="s">
        <v>119</v>
      </c>
      <c r="B30" s="3"/>
      <c r="C30" s="179">
        <v>121.95</v>
      </c>
      <c r="D30" s="170">
        <v>124.31</v>
      </c>
      <c r="E30" s="41">
        <v>119.61</v>
      </c>
      <c r="F30" s="5"/>
      <c r="G30" s="179">
        <v>117.37</v>
      </c>
      <c r="H30" s="41">
        <v>119.9</v>
      </c>
      <c r="I30" s="41">
        <v>121.39</v>
      </c>
      <c r="J30" s="41">
        <v>116.06</v>
      </c>
      <c r="K30" s="41">
        <v>112.23</v>
      </c>
      <c r="L30" s="3"/>
      <c r="M30" s="188">
        <v>110.74</v>
      </c>
      <c r="N30" s="158">
        <v>112.07</v>
      </c>
      <c r="O30" s="158">
        <v>113.34</v>
      </c>
      <c r="P30" s="3"/>
      <c r="Q30" s="3"/>
      <c r="R30" s="3"/>
    </row>
    <row r="31" spans="1:18" x14ac:dyDescent="0.25">
      <c r="A31" s="8" t="s">
        <v>120</v>
      </c>
      <c r="B31" s="3"/>
      <c r="C31" s="89"/>
      <c r="D31" s="84"/>
      <c r="E31" s="3"/>
      <c r="F31" s="5"/>
      <c r="G31" s="89"/>
      <c r="H31" s="3"/>
      <c r="I31" s="3"/>
      <c r="J31" s="3"/>
      <c r="K31" s="3"/>
      <c r="L31" s="3"/>
      <c r="M31" s="184"/>
      <c r="N31" s="156"/>
      <c r="O31" s="156"/>
      <c r="P31" s="3"/>
      <c r="Q31" s="3"/>
      <c r="R31" s="3"/>
    </row>
    <row r="32" spans="1:18" x14ac:dyDescent="0.25">
      <c r="A32" s="9" t="s">
        <v>117</v>
      </c>
      <c r="B32" s="3"/>
      <c r="C32" s="180">
        <v>363</v>
      </c>
      <c r="D32" s="171">
        <v>213</v>
      </c>
      <c r="E32" s="76">
        <v>150</v>
      </c>
      <c r="F32" s="66"/>
      <c r="G32" s="180">
        <v>761</v>
      </c>
      <c r="H32" s="76">
        <v>172</v>
      </c>
      <c r="I32" s="76">
        <v>238</v>
      </c>
      <c r="J32" s="76">
        <v>194</v>
      </c>
      <c r="K32" s="76">
        <v>157</v>
      </c>
      <c r="L32" s="3"/>
      <c r="M32" s="115">
        <v>677</v>
      </c>
      <c r="N32" s="118">
        <v>179</v>
      </c>
      <c r="O32" s="118">
        <v>218</v>
      </c>
      <c r="P32" s="3"/>
      <c r="Q32" s="3"/>
      <c r="R32" s="3"/>
    </row>
    <row r="33" spans="1:18" x14ac:dyDescent="0.25">
      <c r="A33" s="9" t="str">
        <f>IF(C33&gt;0,"Net additions (losses)","Net (losses) additions")</f>
        <v>Net (losses) additions</v>
      </c>
      <c r="B33" s="3"/>
      <c r="C33" s="181">
        <v>-28</v>
      </c>
      <c r="D33" s="171">
        <v>14</v>
      </c>
      <c r="E33" s="77">
        <v>-42</v>
      </c>
      <c r="F33" s="78"/>
      <c r="G33" s="180">
        <v>111</v>
      </c>
      <c r="H33" s="76">
        <v>38</v>
      </c>
      <c r="I33" s="76">
        <v>67</v>
      </c>
      <c r="J33" s="76">
        <v>25</v>
      </c>
      <c r="K33" s="77">
        <v>-19</v>
      </c>
      <c r="L33" s="3"/>
      <c r="M33" s="115">
        <v>75</v>
      </c>
      <c r="N33" s="118">
        <v>27</v>
      </c>
      <c r="O33" s="118">
        <v>77</v>
      </c>
      <c r="P33" s="3"/>
      <c r="Q33" s="3"/>
      <c r="R33" s="3"/>
    </row>
    <row r="34" spans="1:18" ht="15.6" x14ac:dyDescent="0.25">
      <c r="A34" s="60" t="s">
        <v>205</v>
      </c>
      <c r="B34" s="3"/>
      <c r="C34" s="173">
        <v>1689</v>
      </c>
      <c r="D34" s="164">
        <v>1689</v>
      </c>
      <c r="E34" s="40">
        <v>1675</v>
      </c>
      <c r="F34" s="5"/>
      <c r="G34" s="173">
        <v>1717</v>
      </c>
      <c r="H34" s="40">
        <v>1717</v>
      </c>
      <c r="I34" s="42">
        <v>1679</v>
      </c>
      <c r="J34" s="42">
        <v>1612</v>
      </c>
      <c r="K34" s="42">
        <v>1587</v>
      </c>
      <c r="L34" s="3"/>
      <c r="M34" s="115">
        <v>1606</v>
      </c>
      <c r="N34" s="118">
        <v>1606</v>
      </c>
      <c r="O34" s="118">
        <v>1579</v>
      </c>
      <c r="P34" s="3"/>
      <c r="Q34" s="3"/>
      <c r="R34" s="3"/>
    </row>
    <row r="35" spans="1:18" x14ac:dyDescent="0.25">
      <c r="A35" s="9" t="s">
        <v>118</v>
      </c>
      <c r="B35" s="3"/>
      <c r="C35" s="178">
        <v>3.85E-2</v>
      </c>
      <c r="D35" s="169">
        <v>3.9600000000000003E-2</v>
      </c>
      <c r="E35" s="75">
        <v>3.7400000000000003E-2</v>
      </c>
      <c r="F35" s="5"/>
      <c r="G35" s="178">
        <v>3.32E-2</v>
      </c>
      <c r="H35" s="75">
        <v>2.6200000000000001E-2</v>
      </c>
      <c r="I35" s="75">
        <v>3.49E-2</v>
      </c>
      <c r="J35" s="75">
        <v>3.5700000000000003E-2</v>
      </c>
      <c r="K35" s="75">
        <v>3.6499999999999998E-2</v>
      </c>
      <c r="L35" s="3"/>
      <c r="M35" s="187">
        <v>3.4500000000000003E-2</v>
      </c>
      <c r="N35" s="157">
        <v>3.1699999999999999E-2</v>
      </c>
      <c r="O35" s="157">
        <v>3.0800000000000001E-2</v>
      </c>
      <c r="P35" s="3"/>
      <c r="Q35" s="3"/>
      <c r="R35" s="3"/>
    </row>
    <row r="36" spans="1:18" x14ac:dyDescent="0.25">
      <c r="A36" s="98" t="s">
        <v>121</v>
      </c>
      <c r="B36" s="99"/>
      <c r="C36" s="182">
        <v>61.04</v>
      </c>
      <c r="D36" s="172">
        <v>62.13</v>
      </c>
      <c r="E36" s="162">
        <v>59.96</v>
      </c>
      <c r="F36" s="121"/>
      <c r="G36" s="182">
        <v>60.42</v>
      </c>
      <c r="H36" s="162">
        <v>60.72</v>
      </c>
      <c r="I36" s="162">
        <v>62.3</v>
      </c>
      <c r="J36" s="162">
        <v>60.18</v>
      </c>
      <c r="K36" s="162">
        <v>58.54</v>
      </c>
      <c r="L36" s="99"/>
      <c r="M36" s="134">
        <v>59.71</v>
      </c>
      <c r="N36" s="126">
        <v>59.16</v>
      </c>
      <c r="O36" s="126">
        <v>61.02</v>
      </c>
      <c r="P36" s="3"/>
      <c r="Q36" s="3"/>
      <c r="R36" s="3"/>
    </row>
    <row r="37" spans="1:18" x14ac:dyDescent="0.25">
      <c r="A37" s="3"/>
      <c r="B37" s="3"/>
      <c r="C37" s="3"/>
      <c r="D37" s="3"/>
      <c r="E37" s="3"/>
      <c r="F37" s="3"/>
      <c r="G37" s="3"/>
      <c r="H37" s="3"/>
      <c r="I37" s="3"/>
      <c r="J37" s="3"/>
      <c r="K37" s="3"/>
      <c r="L37" s="3"/>
    </row>
    <row r="38" spans="1:18" ht="13.2" customHeight="1" x14ac:dyDescent="0.25">
      <c r="A38" s="220" t="s">
        <v>208</v>
      </c>
      <c r="B38" s="220"/>
      <c r="C38" s="220"/>
      <c r="D38" s="220"/>
      <c r="E38" s="220"/>
      <c r="F38" s="220"/>
      <c r="G38" s="220"/>
      <c r="H38" s="220"/>
      <c r="I38" s="220"/>
      <c r="J38" s="220"/>
      <c r="K38" s="220"/>
      <c r="L38" s="220"/>
      <c r="M38" s="220"/>
      <c r="N38" s="220"/>
      <c r="O38" s="220"/>
    </row>
    <row r="39" spans="1:18" x14ac:dyDescent="0.25">
      <c r="A39" s="220"/>
      <c r="B39" s="220"/>
      <c r="C39" s="220"/>
      <c r="D39" s="220"/>
      <c r="E39" s="220"/>
      <c r="F39" s="220"/>
      <c r="G39" s="220"/>
      <c r="H39" s="220"/>
      <c r="I39" s="220"/>
      <c r="J39" s="220"/>
      <c r="K39" s="220"/>
      <c r="L39" s="220"/>
      <c r="M39" s="220"/>
      <c r="N39" s="220"/>
      <c r="O39" s="220"/>
    </row>
    <row r="40" spans="1:18" x14ac:dyDescent="0.25">
      <c r="A40" s="220"/>
      <c r="B40" s="220"/>
      <c r="C40" s="220"/>
      <c r="D40" s="220"/>
      <c r="E40" s="220"/>
      <c r="F40" s="220"/>
      <c r="G40" s="220"/>
      <c r="H40" s="220"/>
      <c r="I40" s="220"/>
      <c r="J40" s="220"/>
      <c r="K40" s="220"/>
      <c r="L40" s="220"/>
      <c r="M40" s="220"/>
      <c r="N40" s="220"/>
      <c r="O40" s="220"/>
    </row>
    <row r="41" spans="1:18" x14ac:dyDescent="0.25">
      <c r="A41" s="220"/>
      <c r="B41" s="220"/>
      <c r="C41" s="220"/>
      <c r="D41" s="220"/>
      <c r="E41" s="220"/>
      <c r="F41" s="220"/>
      <c r="G41" s="220"/>
      <c r="H41" s="220"/>
      <c r="I41" s="220"/>
      <c r="J41" s="220"/>
      <c r="K41" s="220"/>
      <c r="L41" s="220"/>
      <c r="M41" s="220"/>
      <c r="N41" s="220"/>
      <c r="O41" s="220"/>
    </row>
    <row r="42" spans="1:18" ht="26.4" customHeight="1" x14ac:dyDescent="0.25">
      <c r="A42" s="220"/>
      <c r="B42" s="220"/>
      <c r="C42" s="220"/>
      <c r="D42" s="220"/>
      <c r="E42" s="220"/>
      <c r="F42" s="220"/>
      <c r="G42" s="220"/>
      <c r="H42" s="220"/>
      <c r="I42" s="220"/>
      <c r="J42" s="220"/>
      <c r="K42" s="220"/>
      <c r="L42" s="220"/>
      <c r="M42" s="220"/>
      <c r="N42" s="220"/>
      <c r="O42" s="220"/>
    </row>
    <row r="43" spans="1:18" x14ac:dyDescent="0.25">
      <c r="A43" s="3"/>
      <c r="B43" s="3"/>
      <c r="C43" s="3"/>
      <c r="D43" s="3"/>
      <c r="E43" s="3"/>
      <c r="F43" s="3"/>
      <c r="G43" s="3"/>
      <c r="H43" s="3"/>
      <c r="I43" s="3"/>
      <c r="J43" s="3"/>
      <c r="K43" s="3"/>
      <c r="L43" s="3"/>
    </row>
  </sheetData>
  <mergeCells count="1">
    <mergeCell ref="A38:O42"/>
  </mergeCells>
  <pageMargins left="0.7" right="0.7" top="0.75" bottom="0.75" header="0.3" footer="0.3"/>
  <pageSetup scale="66" fitToWidth="0" orientation="landscape" r:id="rId1"/>
  <headerFooter>
    <oddFooter>&amp;C&amp;"Arial,Regular"&amp;P&amp;R&amp;"Arial,Regular"Rogers Communications Inc.
Supplemental Financial Information - Second Quarter 2017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zoomScaleNormal="100" workbookViewId="0"/>
  </sheetViews>
  <sheetFormatPr defaultColWidth="21.44140625" defaultRowHeight="13.2" x14ac:dyDescent="0.25"/>
  <cols>
    <col min="1" max="1" width="43" customWidth="1"/>
    <col min="2" max="2" width="1.77734375" customWidth="1"/>
    <col min="3" max="3" width="12.44140625" customWidth="1"/>
    <col min="4" max="5" width="10.77734375" customWidth="1"/>
    <col min="6" max="6" width="1.77734375" customWidth="1"/>
    <col min="7" max="11" width="10.77734375" customWidth="1"/>
    <col min="12" max="12" width="1.77734375" customWidth="1"/>
    <col min="13" max="15" width="10.77734375" customWidth="1"/>
  </cols>
  <sheetData>
    <row r="1" spans="1:18" x14ac:dyDescent="0.25">
      <c r="A1" s="2" t="s">
        <v>0</v>
      </c>
      <c r="B1" s="3"/>
      <c r="C1" s="3"/>
      <c r="D1" s="3"/>
      <c r="E1" s="3"/>
      <c r="F1" s="3"/>
      <c r="G1" s="3"/>
      <c r="H1" s="3"/>
      <c r="I1" s="3"/>
      <c r="J1" s="3"/>
      <c r="K1" s="3"/>
      <c r="L1" s="3"/>
    </row>
    <row r="2" spans="1:18" x14ac:dyDescent="0.25">
      <c r="A2" s="2" t="s">
        <v>13</v>
      </c>
      <c r="B2" s="3"/>
      <c r="C2" s="3"/>
      <c r="D2" s="3"/>
      <c r="E2" s="3"/>
      <c r="F2" s="3"/>
      <c r="G2" s="3"/>
      <c r="H2" s="3"/>
      <c r="I2" s="3"/>
      <c r="J2" s="3"/>
      <c r="K2" s="3"/>
      <c r="L2" s="3"/>
    </row>
    <row r="3" spans="1:18" x14ac:dyDescent="0.25">
      <c r="A3" s="2" t="s">
        <v>2</v>
      </c>
      <c r="B3" s="3"/>
      <c r="C3" s="3"/>
      <c r="D3" s="3"/>
      <c r="E3" s="3"/>
      <c r="F3" s="3"/>
      <c r="G3" s="3"/>
      <c r="H3" s="3"/>
      <c r="I3" s="3"/>
      <c r="J3" s="3"/>
      <c r="K3" s="3"/>
      <c r="L3" s="3"/>
    </row>
    <row r="4" spans="1:18" x14ac:dyDescent="0.25">
      <c r="A4" s="3"/>
      <c r="B4" s="3"/>
      <c r="C4" s="4"/>
      <c r="D4" s="5"/>
      <c r="E4" s="5"/>
      <c r="F4" s="5"/>
      <c r="G4" s="4"/>
      <c r="H4" s="3"/>
      <c r="I4" s="3"/>
      <c r="J4" s="3"/>
      <c r="K4" s="3"/>
      <c r="L4" s="3"/>
    </row>
    <row r="5" spans="1:18" ht="26.4" x14ac:dyDescent="0.25">
      <c r="A5" s="98" t="s">
        <v>107</v>
      </c>
      <c r="B5" s="99"/>
      <c r="C5" s="100" t="s">
        <v>197</v>
      </c>
      <c r="D5" s="101" t="s">
        <v>4</v>
      </c>
      <c r="E5" s="101" t="s">
        <v>5</v>
      </c>
      <c r="F5" s="102"/>
      <c r="G5" s="100" t="s">
        <v>198</v>
      </c>
      <c r="H5" s="101" t="s">
        <v>6</v>
      </c>
      <c r="I5" s="101" t="s">
        <v>7</v>
      </c>
      <c r="J5" s="101" t="s">
        <v>8</v>
      </c>
      <c r="K5" s="101" t="s">
        <v>9</v>
      </c>
      <c r="L5" s="102"/>
      <c r="M5" s="100" t="s">
        <v>199</v>
      </c>
      <c r="N5" s="101" t="s">
        <v>189</v>
      </c>
      <c r="O5" s="143" t="s">
        <v>190</v>
      </c>
    </row>
    <row r="6" spans="1:18" x14ac:dyDescent="0.25">
      <c r="A6" s="3"/>
      <c r="B6" s="3"/>
      <c r="C6" s="89"/>
      <c r="D6" s="84"/>
      <c r="E6" s="3"/>
      <c r="F6" s="5"/>
      <c r="G6" s="89"/>
      <c r="H6" s="3"/>
      <c r="I6" s="3"/>
      <c r="J6" s="3"/>
      <c r="K6" s="3"/>
      <c r="L6" s="3"/>
      <c r="M6" s="142"/>
    </row>
    <row r="7" spans="1:18" x14ac:dyDescent="0.25">
      <c r="A7" s="8" t="s">
        <v>11</v>
      </c>
      <c r="B7" s="3"/>
      <c r="C7" s="89"/>
      <c r="D7" s="84"/>
      <c r="E7" s="3"/>
      <c r="F7" s="5"/>
      <c r="G7" s="89"/>
      <c r="H7" s="3"/>
      <c r="I7" s="3"/>
      <c r="J7" s="3"/>
      <c r="K7" s="3"/>
      <c r="L7" s="3"/>
      <c r="M7" s="142"/>
    </row>
    <row r="8" spans="1:18" x14ac:dyDescent="0.25">
      <c r="A8" s="9" t="s">
        <v>122</v>
      </c>
      <c r="B8" s="3"/>
      <c r="C8" s="190">
        <v>789</v>
      </c>
      <c r="D8" s="193">
        <v>402</v>
      </c>
      <c r="E8" s="43">
        <v>387</v>
      </c>
      <c r="F8" s="5"/>
      <c r="G8" s="190">
        <v>1495</v>
      </c>
      <c r="H8" s="43">
        <v>378</v>
      </c>
      <c r="I8" s="43">
        <v>381</v>
      </c>
      <c r="J8" s="43">
        <v>376</v>
      </c>
      <c r="K8" s="43">
        <v>360</v>
      </c>
      <c r="L8" s="3"/>
      <c r="M8" s="115">
        <v>1343</v>
      </c>
      <c r="N8" s="118">
        <v>348</v>
      </c>
      <c r="O8" s="118">
        <v>344</v>
      </c>
      <c r="P8" s="3"/>
      <c r="Q8" s="3"/>
      <c r="R8" s="3"/>
    </row>
    <row r="9" spans="1:18" x14ac:dyDescent="0.25">
      <c r="A9" s="9" t="s">
        <v>123</v>
      </c>
      <c r="B9" s="3"/>
      <c r="C9" s="190">
        <v>752</v>
      </c>
      <c r="D9" s="193">
        <v>377</v>
      </c>
      <c r="E9" s="43">
        <v>375</v>
      </c>
      <c r="F9" s="5"/>
      <c r="G9" s="190">
        <v>1562</v>
      </c>
      <c r="H9" s="43">
        <v>386</v>
      </c>
      <c r="I9" s="43">
        <v>387</v>
      </c>
      <c r="J9" s="43">
        <v>394</v>
      </c>
      <c r="K9" s="43">
        <v>395</v>
      </c>
      <c r="L9" s="3"/>
      <c r="M9" s="115">
        <v>1669</v>
      </c>
      <c r="N9" s="118">
        <v>403</v>
      </c>
      <c r="O9" s="118">
        <v>415</v>
      </c>
      <c r="P9" s="3"/>
      <c r="Q9" s="3"/>
      <c r="R9" s="3"/>
    </row>
    <row r="10" spans="1:18" x14ac:dyDescent="0.25">
      <c r="A10" s="110" t="s">
        <v>124</v>
      </c>
      <c r="B10" s="99"/>
      <c r="C10" s="191">
        <v>181</v>
      </c>
      <c r="D10" s="194">
        <v>90</v>
      </c>
      <c r="E10" s="189">
        <v>91</v>
      </c>
      <c r="F10" s="121"/>
      <c r="G10" s="191">
        <v>386</v>
      </c>
      <c r="H10" s="189">
        <v>93</v>
      </c>
      <c r="I10" s="189">
        <v>95</v>
      </c>
      <c r="J10" s="189">
        <v>99</v>
      </c>
      <c r="K10" s="189">
        <v>99</v>
      </c>
      <c r="L10" s="99"/>
      <c r="M10" s="133">
        <v>445</v>
      </c>
      <c r="N10" s="122">
        <v>102</v>
      </c>
      <c r="O10" s="122">
        <v>110</v>
      </c>
      <c r="P10" s="3"/>
      <c r="Q10" s="3"/>
      <c r="R10" s="3"/>
    </row>
    <row r="11" spans="1:18" x14ac:dyDescent="0.25">
      <c r="A11" s="9" t="s">
        <v>108</v>
      </c>
      <c r="B11" s="3"/>
      <c r="C11" s="190">
        <f>SUM(C8:C10)</f>
        <v>1722</v>
      </c>
      <c r="D11" s="193">
        <f>SUM(D8:D10)</f>
        <v>869</v>
      </c>
      <c r="E11" s="43">
        <v>853</v>
      </c>
      <c r="F11" s="5"/>
      <c r="G11" s="190">
        <f>SUM(G8:G10)</f>
        <v>3443</v>
      </c>
      <c r="H11" s="43">
        <f>SUM(H8:H10)</f>
        <v>857</v>
      </c>
      <c r="I11" s="43">
        <f>SUM(I8:I10)</f>
        <v>863</v>
      </c>
      <c r="J11" s="43">
        <f>SUM(J8:J10)</f>
        <v>869</v>
      </c>
      <c r="K11" s="43">
        <f>SUM(K8:K10)</f>
        <v>854</v>
      </c>
      <c r="L11" s="3"/>
      <c r="M11" s="115">
        <f>SUM(M8:M10)</f>
        <v>3457</v>
      </c>
      <c r="N11" s="118">
        <f>SUM(N8:N10)</f>
        <v>853</v>
      </c>
      <c r="O11" s="118">
        <f>SUM(O8:O10)</f>
        <v>869</v>
      </c>
      <c r="P11" s="3"/>
      <c r="Q11" s="3"/>
      <c r="R11" s="3"/>
    </row>
    <row r="12" spans="1:18" x14ac:dyDescent="0.25">
      <c r="A12" s="110" t="s">
        <v>109</v>
      </c>
      <c r="B12" s="99"/>
      <c r="C12" s="191">
        <v>3</v>
      </c>
      <c r="D12" s="194">
        <v>1</v>
      </c>
      <c r="E12" s="189">
        <v>2</v>
      </c>
      <c r="F12" s="121"/>
      <c r="G12" s="191">
        <v>6</v>
      </c>
      <c r="H12" s="189">
        <v>1</v>
      </c>
      <c r="I12" s="189">
        <v>2</v>
      </c>
      <c r="J12" s="189">
        <v>1</v>
      </c>
      <c r="K12" s="189">
        <v>2</v>
      </c>
      <c r="L12" s="99"/>
      <c r="M12" s="133">
        <v>8</v>
      </c>
      <c r="N12" s="122">
        <v>2</v>
      </c>
      <c r="O12" s="122">
        <v>2</v>
      </c>
      <c r="P12" s="3"/>
      <c r="Q12" s="3"/>
      <c r="R12" s="3"/>
    </row>
    <row r="13" spans="1:18" x14ac:dyDescent="0.25">
      <c r="A13" s="98" t="s">
        <v>11</v>
      </c>
      <c r="B13" s="99"/>
      <c r="C13" s="191">
        <f>C12+C11</f>
        <v>1725</v>
      </c>
      <c r="D13" s="194">
        <f>D12+D11</f>
        <v>870</v>
      </c>
      <c r="E13" s="189">
        <v>855</v>
      </c>
      <c r="F13" s="121"/>
      <c r="G13" s="191">
        <f>G12+G11</f>
        <v>3449</v>
      </c>
      <c r="H13" s="189">
        <f>H12+H11</f>
        <v>858</v>
      </c>
      <c r="I13" s="189">
        <f>I12+I11</f>
        <v>865</v>
      </c>
      <c r="J13" s="189">
        <f>J12+J11</f>
        <v>870</v>
      </c>
      <c r="K13" s="189">
        <f>K12+K11</f>
        <v>856</v>
      </c>
      <c r="L13" s="99"/>
      <c r="M13" s="133">
        <f>M12+M11</f>
        <v>3465</v>
      </c>
      <c r="N13" s="122">
        <f>N12+N11</f>
        <v>855</v>
      </c>
      <c r="O13" s="122">
        <f>O12+O11</f>
        <v>871</v>
      </c>
      <c r="P13" s="3"/>
      <c r="Q13" s="3"/>
      <c r="R13" s="3"/>
    </row>
    <row r="14" spans="1:18" x14ac:dyDescent="0.25">
      <c r="A14" s="3"/>
      <c r="B14" s="3"/>
      <c r="C14" s="89"/>
      <c r="D14" s="84"/>
      <c r="E14" s="3"/>
      <c r="F14" s="5"/>
      <c r="G14" s="89"/>
      <c r="H14" s="3"/>
      <c r="I14" s="3"/>
      <c r="J14" s="3"/>
      <c r="K14" s="3"/>
      <c r="L14" s="3"/>
      <c r="M14" s="183"/>
      <c r="N14" s="155"/>
      <c r="O14" s="155"/>
      <c r="P14" s="3"/>
      <c r="Q14" s="3"/>
      <c r="R14" s="3"/>
    </row>
    <row r="15" spans="1:18" x14ac:dyDescent="0.25">
      <c r="A15" s="8" t="s">
        <v>110</v>
      </c>
      <c r="B15" s="3"/>
      <c r="C15" s="89"/>
      <c r="D15" s="84"/>
      <c r="E15" s="3"/>
      <c r="F15" s="5"/>
      <c r="G15" s="89"/>
      <c r="H15" s="3"/>
      <c r="I15" s="3"/>
      <c r="J15" s="3"/>
      <c r="K15" s="3"/>
      <c r="L15" s="3"/>
      <c r="M15" s="183"/>
      <c r="N15" s="155"/>
      <c r="O15" s="155"/>
      <c r="P15" s="3"/>
      <c r="Q15" s="3"/>
      <c r="R15" s="3"/>
    </row>
    <row r="16" spans="1:18" x14ac:dyDescent="0.25">
      <c r="A16" s="9" t="s">
        <v>111</v>
      </c>
      <c r="B16" s="3"/>
      <c r="C16" s="190">
        <v>1</v>
      </c>
      <c r="D16" s="85">
        <v>0</v>
      </c>
      <c r="E16" s="43">
        <v>1</v>
      </c>
      <c r="F16" s="5"/>
      <c r="G16" s="190">
        <v>3</v>
      </c>
      <c r="H16" s="43">
        <v>1</v>
      </c>
      <c r="I16" s="10">
        <v>0</v>
      </c>
      <c r="J16" s="43">
        <v>1</v>
      </c>
      <c r="K16" s="43">
        <v>1</v>
      </c>
      <c r="L16" s="3"/>
      <c r="M16" s="115">
        <v>4</v>
      </c>
      <c r="N16" s="118">
        <v>2</v>
      </c>
      <c r="O16" s="118">
        <v>0</v>
      </c>
      <c r="P16" s="3"/>
      <c r="Q16" s="3"/>
      <c r="R16" s="3"/>
    </row>
    <row r="17" spans="1:18" x14ac:dyDescent="0.25">
      <c r="A17" s="110" t="s">
        <v>112</v>
      </c>
      <c r="B17" s="99"/>
      <c r="C17" s="191">
        <v>904</v>
      </c>
      <c r="D17" s="194">
        <v>442</v>
      </c>
      <c r="E17" s="189">
        <v>462</v>
      </c>
      <c r="F17" s="121"/>
      <c r="G17" s="191">
        <v>1772</v>
      </c>
      <c r="H17" s="189">
        <v>422</v>
      </c>
      <c r="I17" s="189">
        <v>434</v>
      </c>
      <c r="J17" s="189">
        <v>454</v>
      </c>
      <c r="K17" s="189">
        <v>462</v>
      </c>
      <c r="L17" s="99"/>
      <c r="M17" s="133">
        <v>1803</v>
      </c>
      <c r="N17" s="122">
        <v>427</v>
      </c>
      <c r="O17" s="122">
        <v>455</v>
      </c>
      <c r="P17" s="3"/>
      <c r="Q17" s="3"/>
      <c r="R17" s="3"/>
    </row>
    <row r="18" spans="1:18" x14ac:dyDescent="0.25">
      <c r="A18" s="98" t="s">
        <v>110</v>
      </c>
      <c r="B18" s="99"/>
      <c r="C18" s="191">
        <f>+C17+C16</f>
        <v>905</v>
      </c>
      <c r="D18" s="194">
        <f>+D17+D16</f>
        <v>442</v>
      </c>
      <c r="E18" s="189">
        <v>463</v>
      </c>
      <c r="F18" s="121"/>
      <c r="G18" s="191">
        <f>+G17+G16</f>
        <v>1775</v>
      </c>
      <c r="H18" s="189">
        <f>+H17+H16</f>
        <v>423</v>
      </c>
      <c r="I18" s="189">
        <f>+I17+I16</f>
        <v>434</v>
      </c>
      <c r="J18" s="189">
        <f>+J17+J16</f>
        <v>455</v>
      </c>
      <c r="K18" s="189">
        <f>+K17+K16</f>
        <v>463</v>
      </c>
      <c r="L18" s="99"/>
      <c r="M18" s="133">
        <f>+M17+M16</f>
        <v>1807</v>
      </c>
      <c r="N18" s="122">
        <f>+N17+N16</f>
        <v>429</v>
      </c>
      <c r="O18" s="122">
        <f>+O17+O16</f>
        <v>455</v>
      </c>
      <c r="P18" s="3"/>
      <c r="Q18" s="3"/>
      <c r="R18" s="3"/>
    </row>
    <row r="19" spans="1:18" x14ac:dyDescent="0.25">
      <c r="A19" s="3"/>
      <c r="B19" s="3"/>
      <c r="C19" s="89"/>
      <c r="D19" s="84"/>
      <c r="E19" s="3"/>
      <c r="F19" s="5"/>
      <c r="G19" s="89"/>
      <c r="H19" s="3"/>
      <c r="I19" s="3"/>
      <c r="J19" s="3"/>
      <c r="K19" s="3"/>
      <c r="L19" s="3"/>
      <c r="M19" s="183"/>
      <c r="N19" s="155"/>
      <c r="O19" s="155"/>
      <c r="P19" s="3"/>
      <c r="Q19" s="3"/>
      <c r="R19" s="3"/>
    </row>
    <row r="20" spans="1:18" x14ac:dyDescent="0.25">
      <c r="A20" s="98" t="s">
        <v>113</v>
      </c>
      <c r="B20" s="99"/>
      <c r="C20" s="191">
        <f>+C13-C18</f>
        <v>820</v>
      </c>
      <c r="D20" s="194">
        <f>+D13-D18</f>
        <v>428</v>
      </c>
      <c r="E20" s="189">
        <v>392</v>
      </c>
      <c r="F20" s="121"/>
      <c r="G20" s="191">
        <f>+G13-G18</f>
        <v>1674</v>
      </c>
      <c r="H20" s="189">
        <f>+H13-H18</f>
        <v>435</v>
      </c>
      <c r="I20" s="189">
        <f>+I13-I18</f>
        <v>431</v>
      </c>
      <c r="J20" s="189">
        <f>+J13-J18</f>
        <v>415</v>
      </c>
      <c r="K20" s="189">
        <f>+K13-K18</f>
        <v>393</v>
      </c>
      <c r="L20" s="99"/>
      <c r="M20" s="133">
        <f>+M13-M18</f>
        <v>1658</v>
      </c>
      <c r="N20" s="122">
        <f>+N13-N18</f>
        <v>426</v>
      </c>
      <c r="O20" s="122">
        <f>+O13-O18</f>
        <v>416</v>
      </c>
      <c r="P20" s="3"/>
      <c r="Q20" s="3"/>
      <c r="R20" s="3"/>
    </row>
    <row r="21" spans="1:18" x14ac:dyDescent="0.25">
      <c r="A21" s="3"/>
      <c r="B21" s="3"/>
      <c r="C21" s="89"/>
      <c r="D21" s="84"/>
      <c r="E21" s="3"/>
      <c r="F21" s="5"/>
      <c r="G21" s="89"/>
      <c r="H21" s="3"/>
      <c r="I21" s="3"/>
      <c r="J21" s="3"/>
      <c r="K21" s="3"/>
      <c r="L21" s="3"/>
      <c r="M21" s="184"/>
      <c r="N21" s="156"/>
      <c r="O21" s="156"/>
      <c r="P21" s="3"/>
      <c r="Q21" s="3"/>
      <c r="R21" s="3"/>
    </row>
    <row r="22" spans="1:18" x14ac:dyDescent="0.25">
      <c r="A22" s="8" t="s">
        <v>125</v>
      </c>
      <c r="B22" s="3"/>
      <c r="C22" s="131">
        <v>0.47499999999999998</v>
      </c>
      <c r="D22" s="137">
        <v>0.49199999999999999</v>
      </c>
      <c r="E22" s="74">
        <v>0.45800000000000002</v>
      </c>
      <c r="F22" s="74"/>
      <c r="G22" s="131">
        <v>0.48499999999999999</v>
      </c>
      <c r="H22" s="74">
        <v>0.50700000000000001</v>
      </c>
      <c r="I22" s="74">
        <v>0.498</v>
      </c>
      <c r="J22" s="74">
        <v>0.47699999999999998</v>
      </c>
      <c r="K22" s="74">
        <v>0.45900000000000002</v>
      </c>
      <c r="L22" s="3"/>
      <c r="M22" s="117">
        <v>0.47799999999999998</v>
      </c>
      <c r="N22" s="120">
        <v>0.498</v>
      </c>
      <c r="O22" s="120">
        <v>0.47799999999999998</v>
      </c>
      <c r="P22" s="3"/>
      <c r="Q22" s="3"/>
      <c r="R22" s="3"/>
    </row>
    <row r="23" spans="1:18" x14ac:dyDescent="0.25">
      <c r="A23" s="98" t="s">
        <v>33</v>
      </c>
      <c r="B23" s="99"/>
      <c r="C23" s="191">
        <v>477</v>
      </c>
      <c r="D23" s="194">
        <v>249</v>
      </c>
      <c r="E23" s="189">
        <v>228</v>
      </c>
      <c r="F23" s="121"/>
      <c r="G23" s="191">
        <v>1085</v>
      </c>
      <c r="H23" s="189">
        <v>284</v>
      </c>
      <c r="I23" s="189">
        <v>255</v>
      </c>
      <c r="J23" s="189">
        <v>300</v>
      </c>
      <c r="K23" s="189">
        <v>246</v>
      </c>
      <c r="L23" s="99"/>
      <c r="M23" s="133">
        <v>1030</v>
      </c>
      <c r="N23" s="122">
        <v>308</v>
      </c>
      <c r="O23" s="122">
        <v>244</v>
      </c>
      <c r="P23" s="3"/>
      <c r="Q23" s="3"/>
      <c r="R23" s="3"/>
    </row>
    <row r="24" spans="1:18" x14ac:dyDescent="0.25">
      <c r="A24" s="3"/>
      <c r="B24" s="3"/>
      <c r="C24" s="89"/>
      <c r="D24" s="84"/>
      <c r="E24" s="3"/>
      <c r="F24" s="5"/>
      <c r="G24" s="89"/>
      <c r="H24" s="3"/>
      <c r="I24" s="3"/>
      <c r="J24" s="3"/>
      <c r="K24" s="3"/>
      <c r="L24" s="3"/>
      <c r="M24" s="184"/>
      <c r="N24" s="156"/>
      <c r="O24" s="156"/>
      <c r="P24" s="3"/>
      <c r="Q24" s="3"/>
      <c r="R24" s="3"/>
    </row>
    <row r="25" spans="1:18" x14ac:dyDescent="0.25">
      <c r="A25" s="3"/>
      <c r="B25" s="3"/>
      <c r="C25" s="89"/>
      <c r="D25" s="84"/>
      <c r="E25" s="3"/>
      <c r="F25" s="5"/>
      <c r="G25" s="89"/>
      <c r="H25" s="3"/>
      <c r="I25" s="3"/>
      <c r="J25" s="3"/>
      <c r="K25" s="3"/>
      <c r="L25" s="3"/>
      <c r="M25" s="184"/>
      <c r="N25" s="156"/>
      <c r="O25" s="156"/>
      <c r="P25" s="3"/>
      <c r="Q25" s="3"/>
      <c r="R25" s="3"/>
    </row>
    <row r="26" spans="1:18" ht="15.6" x14ac:dyDescent="0.25">
      <c r="A26" s="2" t="s">
        <v>126</v>
      </c>
      <c r="B26" s="3"/>
      <c r="C26" s="89"/>
      <c r="D26" s="84"/>
      <c r="E26" s="3"/>
      <c r="F26" s="5"/>
      <c r="G26" s="89"/>
      <c r="H26" s="3"/>
      <c r="I26" s="3"/>
      <c r="J26" s="3"/>
      <c r="K26" s="3"/>
      <c r="L26" s="3"/>
      <c r="M26" s="184"/>
      <c r="N26" s="156"/>
      <c r="O26" s="156"/>
      <c r="P26" s="3"/>
      <c r="Q26" s="3"/>
      <c r="R26" s="3"/>
    </row>
    <row r="27" spans="1:18" x14ac:dyDescent="0.25">
      <c r="A27" s="98" t="s">
        <v>127</v>
      </c>
      <c r="B27" s="99"/>
      <c r="C27" s="176"/>
      <c r="D27" s="167"/>
      <c r="E27" s="99"/>
      <c r="F27" s="121"/>
      <c r="G27" s="176"/>
      <c r="H27" s="99"/>
      <c r="I27" s="99"/>
      <c r="J27" s="99"/>
      <c r="K27" s="99"/>
      <c r="L27" s="99"/>
      <c r="M27" s="185"/>
      <c r="N27" s="161"/>
      <c r="O27" s="161"/>
      <c r="P27" s="3"/>
      <c r="Q27" s="3"/>
      <c r="R27" s="3"/>
    </row>
    <row r="28" spans="1:18" x14ac:dyDescent="0.25">
      <c r="A28" s="8" t="s">
        <v>122</v>
      </c>
      <c r="B28" s="3"/>
      <c r="C28" s="89"/>
      <c r="D28" s="84"/>
      <c r="E28" s="3"/>
      <c r="F28" s="5"/>
      <c r="G28" s="89"/>
      <c r="H28" s="3"/>
      <c r="I28" s="3"/>
      <c r="J28" s="3"/>
      <c r="K28" s="3"/>
      <c r="L28" s="3"/>
      <c r="M28" s="184"/>
      <c r="N28" s="156"/>
      <c r="O28" s="156"/>
      <c r="P28" s="3"/>
      <c r="Q28" s="3"/>
      <c r="R28" s="3"/>
    </row>
    <row r="29" spans="1:18" x14ac:dyDescent="0.25">
      <c r="A29" s="9" t="s">
        <v>186</v>
      </c>
      <c r="B29" s="3"/>
      <c r="C29" s="190">
        <v>41</v>
      </c>
      <c r="D29" s="193">
        <v>11</v>
      </c>
      <c r="E29" s="44">
        <v>30</v>
      </c>
      <c r="F29" s="5"/>
      <c r="G29" s="190">
        <v>97</v>
      </c>
      <c r="H29" s="44">
        <v>30</v>
      </c>
      <c r="I29" s="44">
        <v>39</v>
      </c>
      <c r="J29" s="44">
        <v>12</v>
      </c>
      <c r="K29" s="44">
        <v>16</v>
      </c>
      <c r="L29" s="3"/>
      <c r="M29" s="115">
        <v>37</v>
      </c>
      <c r="N29" s="118">
        <v>16</v>
      </c>
      <c r="O29" s="118">
        <v>24</v>
      </c>
      <c r="P29" s="3"/>
      <c r="Q29" s="3"/>
      <c r="R29" s="3"/>
    </row>
    <row r="30" spans="1:18" ht="15.6" x14ac:dyDescent="0.25">
      <c r="A30" s="9" t="s">
        <v>128</v>
      </c>
      <c r="B30" s="3"/>
      <c r="C30" s="190">
        <v>2186</v>
      </c>
      <c r="D30" s="193">
        <v>2186</v>
      </c>
      <c r="E30" s="44">
        <v>2175</v>
      </c>
      <c r="F30" s="5"/>
      <c r="G30" s="190">
        <v>2145</v>
      </c>
      <c r="H30" s="44">
        <v>2145</v>
      </c>
      <c r="I30" s="44">
        <v>2115</v>
      </c>
      <c r="J30" s="44">
        <v>2076</v>
      </c>
      <c r="K30" s="44">
        <v>2064</v>
      </c>
      <c r="L30" s="3"/>
      <c r="M30" s="115">
        <v>2048</v>
      </c>
      <c r="N30" s="118">
        <v>2048</v>
      </c>
      <c r="O30" s="118">
        <v>2032</v>
      </c>
      <c r="P30" s="3"/>
      <c r="Q30" s="3"/>
      <c r="R30" s="3"/>
    </row>
    <row r="31" spans="1:18" x14ac:dyDescent="0.25">
      <c r="A31" s="8" t="s">
        <v>123</v>
      </c>
      <c r="B31" s="3"/>
      <c r="C31" s="89"/>
      <c r="D31" s="84"/>
      <c r="E31" s="3"/>
      <c r="F31" s="5"/>
      <c r="G31" s="89"/>
      <c r="H31" s="3"/>
      <c r="I31" s="3"/>
      <c r="J31" s="3"/>
      <c r="K31" s="3"/>
      <c r="L31" s="3"/>
      <c r="M31" s="183"/>
      <c r="N31" s="155"/>
      <c r="O31" s="155"/>
      <c r="P31" s="3"/>
      <c r="Q31" s="3"/>
      <c r="R31" s="3"/>
    </row>
    <row r="32" spans="1:18" x14ac:dyDescent="0.25">
      <c r="A32" s="9" t="s">
        <v>129</v>
      </c>
      <c r="B32" s="3"/>
      <c r="C32" s="190">
        <v>-49</v>
      </c>
      <c r="D32" s="193">
        <v>-25</v>
      </c>
      <c r="E32" s="44">
        <v>-24</v>
      </c>
      <c r="F32" s="5"/>
      <c r="G32" s="190">
        <v>-76</v>
      </c>
      <c r="H32" s="44">
        <v>-13</v>
      </c>
      <c r="I32" s="44">
        <v>-14</v>
      </c>
      <c r="J32" s="44">
        <v>-23</v>
      </c>
      <c r="K32" s="44">
        <v>-26</v>
      </c>
      <c r="L32" s="3"/>
      <c r="M32" s="115">
        <v>-128</v>
      </c>
      <c r="N32" s="118">
        <v>-24</v>
      </c>
      <c r="O32" s="118">
        <v>-31</v>
      </c>
      <c r="P32" s="3"/>
      <c r="Q32" s="3"/>
      <c r="R32" s="3"/>
    </row>
    <row r="33" spans="1:18" ht="15.6" x14ac:dyDescent="0.25">
      <c r="A33" s="9" t="s">
        <v>130</v>
      </c>
      <c r="B33" s="3"/>
      <c r="C33" s="190">
        <v>1771</v>
      </c>
      <c r="D33" s="193">
        <v>1771</v>
      </c>
      <c r="E33" s="44">
        <v>1796</v>
      </c>
      <c r="F33" s="5"/>
      <c r="G33" s="190">
        <v>1820</v>
      </c>
      <c r="H33" s="44">
        <v>1820</v>
      </c>
      <c r="I33" s="44">
        <v>1833</v>
      </c>
      <c r="J33" s="44">
        <v>1847</v>
      </c>
      <c r="K33" s="44">
        <v>1870</v>
      </c>
      <c r="L33" s="3"/>
      <c r="M33" s="115">
        <v>1896</v>
      </c>
      <c r="N33" s="118">
        <v>1896</v>
      </c>
      <c r="O33" s="118">
        <v>1920</v>
      </c>
      <c r="P33" s="3"/>
      <c r="Q33" s="3"/>
      <c r="R33" s="3"/>
    </row>
    <row r="34" spans="1:18" x14ac:dyDescent="0.25">
      <c r="A34" s="8" t="s">
        <v>124</v>
      </c>
      <c r="B34" s="3"/>
      <c r="C34" s="89"/>
      <c r="D34" s="84"/>
      <c r="E34" s="3"/>
      <c r="F34" s="5"/>
      <c r="G34" s="89"/>
      <c r="H34" s="3"/>
      <c r="I34" s="3"/>
      <c r="J34" s="3"/>
      <c r="K34" s="3"/>
      <c r="L34" s="3"/>
      <c r="M34" s="183"/>
      <c r="N34" s="155"/>
      <c r="O34" s="155"/>
      <c r="P34" s="3"/>
      <c r="Q34" s="3"/>
      <c r="R34" s="3"/>
    </row>
    <row r="35" spans="1:18" x14ac:dyDescent="0.25">
      <c r="A35" s="9" t="s">
        <v>185</v>
      </c>
      <c r="B35" s="3"/>
      <c r="C35" s="190">
        <v>4</v>
      </c>
      <c r="D35" s="193">
        <v>2</v>
      </c>
      <c r="E35" s="44">
        <v>2</v>
      </c>
      <c r="F35" s="5"/>
      <c r="G35" s="190">
        <v>4</v>
      </c>
      <c r="H35" s="44">
        <v>4</v>
      </c>
      <c r="I35" s="44">
        <v>5</v>
      </c>
      <c r="J35" s="44">
        <v>5</v>
      </c>
      <c r="K35" s="44">
        <v>-10</v>
      </c>
      <c r="L35" s="3"/>
      <c r="M35" s="115">
        <v>-60</v>
      </c>
      <c r="N35" s="118">
        <v>-15</v>
      </c>
      <c r="O35" s="118">
        <v>-14</v>
      </c>
      <c r="P35" s="3"/>
      <c r="Q35" s="3"/>
      <c r="R35" s="3"/>
    </row>
    <row r="36" spans="1:18" ht="15.6" x14ac:dyDescent="0.25">
      <c r="A36" s="110" t="s">
        <v>131</v>
      </c>
      <c r="B36" s="99"/>
      <c r="C36" s="191">
        <v>1098</v>
      </c>
      <c r="D36" s="194">
        <v>1098</v>
      </c>
      <c r="E36" s="189">
        <v>1096</v>
      </c>
      <c r="F36" s="121"/>
      <c r="G36" s="191">
        <v>1094</v>
      </c>
      <c r="H36" s="189">
        <v>1094</v>
      </c>
      <c r="I36" s="189">
        <v>1090</v>
      </c>
      <c r="J36" s="189">
        <v>1085</v>
      </c>
      <c r="K36" s="189">
        <v>1080</v>
      </c>
      <c r="L36" s="99"/>
      <c r="M36" s="133">
        <v>1090</v>
      </c>
      <c r="N36" s="122">
        <v>1090</v>
      </c>
      <c r="O36" s="122">
        <v>1105</v>
      </c>
      <c r="P36" s="3"/>
      <c r="Q36" s="3"/>
      <c r="R36" s="3"/>
    </row>
    <row r="37" spans="1:18" x14ac:dyDescent="0.25">
      <c r="A37" s="3"/>
      <c r="B37" s="3"/>
      <c r="C37" s="89"/>
      <c r="D37" s="84"/>
      <c r="E37" s="3"/>
      <c r="F37" s="5"/>
      <c r="G37" s="89"/>
      <c r="H37" s="3"/>
      <c r="I37" s="3"/>
      <c r="J37" s="3"/>
      <c r="K37" s="3"/>
      <c r="L37" s="3"/>
      <c r="M37" s="183"/>
      <c r="N37" s="155"/>
      <c r="O37" s="155"/>
      <c r="P37" s="3"/>
      <c r="Q37" s="3"/>
      <c r="R37" s="3"/>
    </row>
    <row r="38" spans="1:18" ht="15.6" x14ac:dyDescent="0.25">
      <c r="A38" s="8" t="s">
        <v>132</v>
      </c>
      <c r="B38" s="3"/>
      <c r="C38" s="190">
        <v>4269</v>
      </c>
      <c r="D38" s="193">
        <v>4269</v>
      </c>
      <c r="E38" s="44">
        <v>4255</v>
      </c>
      <c r="F38" s="5"/>
      <c r="G38" s="190">
        <v>4241</v>
      </c>
      <c r="H38" s="44">
        <v>4241</v>
      </c>
      <c r="I38" s="44">
        <v>4227</v>
      </c>
      <c r="J38" s="44">
        <v>4173</v>
      </c>
      <c r="K38" s="44">
        <v>4153</v>
      </c>
      <c r="L38" s="3"/>
      <c r="M38" s="115">
        <v>4153</v>
      </c>
      <c r="N38" s="118">
        <v>4153</v>
      </c>
      <c r="O38" s="118">
        <v>4130</v>
      </c>
      <c r="P38" s="3"/>
      <c r="Q38" s="3"/>
      <c r="R38" s="3"/>
    </row>
    <row r="39" spans="1:18" ht="15.6" x14ac:dyDescent="0.25">
      <c r="A39" s="8" t="s">
        <v>133</v>
      </c>
      <c r="B39" s="3"/>
      <c r="C39" s="192"/>
      <c r="D39" s="195"/>
      <c r="E39" s="45"/>
      <c r="F39" s="5"/>
      <c r="G39" s="192"/>
      <c r="H39" s="45"/>
      <c r="I39" s="45"/>
      <c r="J39" s="45"/>
      <c r="K39" s="45"/>
      <c r="L39" s="3"/>
      <c r="M39" s="115"/>
      <c r="N39" s="118"/>
      <c r="O39" s="118"/>
      <c r="P39" s="3"/>
      <c r="Q39" s="3"/>
      <c r="R39" s="3"/>
    </row>
    <row r="40" spans="1:18" x14ac:dyDescent="0.25">
      <c r="A40" s="9" t="str">
        <f>IF(C40&gt;0,"Net additions (losses)","Net (losses) additions")</f>
        <v>Net (losses) additions</v>
      </c>
      <c r="B40" s="3"/>
      <c r="C40" s="190">
        <v>-4</v>
      </c>
      <c r="D40" s="193">
        <v>-12</v>
      </c>
      <c r="E40" s="44">
        <v>8</v>
      </c>
      <c r="F40" s="5"/>
      <c r="G40" s="190">
        <v>25</v>
      </c>
      <c r="H40" s="44">
        <v>21</v>
      </c>
      <c r="I40" s="44">
        <v>30</v>
      </c>
      <c r="J40" s="44">
        <v>-6</v>
      </c>
      <c r="K40" s="44">
        <v>-20</v>
      </c>
      <c r="L40" s="3"/>
      <c r="M40" s="115">
        <v>-151</v>
      </c>
      <c r="N40" s="118">
        <v>-23</v>
      </c>
      <c r="O40" s="118">
        <v>-21</v>
      </c>
      <c r="P40" s="3"/>
      <c r="Q40" s="3"/>
      <c r="R40" s="3"/>
    </row>
    <row r="41" spans="1:18" ht="15.6" x14ac:dyDescent="0.25">
      <c r="A41" s="110" t="s">
        <v>134</v>
      </c>
      <c r="B41" s="99"/>
      <c r="C41" s="191">
        <v>5055</v>
      </c>
      <c r="D41" s="194">
        <v>5055</v>
      </c>
      <c r="E41" s="189">
        <v>5067</v>
      </c>
      <c r="F41" s="121"/>
      <c r="G41" s="191">
        <v>5059</v>
      </c>
      <c r="H41" s="189">
        <v>5059</v>
      </c>
      <c r="I41" s="189">
        <v>5038</v>
      </c>
      <c r="J41" s="189">
        <v>5008</v>
      </c>
      <c r="K41" s="189">
        <v>5014</v>
      </c>
      <c r="L41" s="99"/>
      <c r="M41" s="133">
        <v>5034</v>
      </c>
      <c r="N41" s="122">
        <v>5034</v>
      </c>
      <c r="O41" s="122">
        <v>5057</v>
      </c>
      <c r="P41" s="3"/>
      <c r="Q41" s="3"/>
      <c r="R41" s="3"/>
    </row>
    <row r="42" spans="1:18" x14ac:dyDescent="0.25">
      <c r="A42" s="3"/>
      <c r="B42" s="3"/>
      <c r="C42" s="3"/>
      <c r="D42" s="3"/>
      <c r="E42" s="3"/>
      <c r="F42" s="3"/>
      <c r="G42" s="3"/>
      <c r="H42" s="3"/>
      <c r="I42" s="3"/>
      <c r="J42" s="3"/>
      <c r="K42" s="3"/>
      <c r="L42" s="3"/>
    </row>
    <row r="43" spans="1:18" ht="18.600000000000001" customHeight="1" x14ac:dyDescent="0.25">
      <c r="A43" s="222" t="s">
        <v>135</v>
      </c>
      <c r="B43" s="223"/>
      <c r="C43" s="223"/>
      <c r="D43" s="224"/>
      <c r="E43" s="225"/>
      <c r="F43" s="225"/>
      <c r="G43" s="225"/>
      <c r="H43" s="225"/>
      <c r="I43" s="224"/>
      <c r="J43" s="223"/>
      <c r="K43" s="223"/>
      <c r="L43" s="3"/>
    </row>
    <row r="44" spans="1:18" ht="18.600000000000001" customHeight="1" x14ac:dyDescent="0.25">
      <c r="A44" s="223"/>
      <c r="B44" s="223"/>
      <c r="C44" s="223"/>
      <c r="D44" s="223"/>
      <c r="E44" s="225"/>
      <c r="F44" s="225"/>
      <c r="G44" s="225"/>
      <c r="H44" s="225"/>
      <c r="I44" s="223"/>
      <c r="J44" s="223"/>
      <c r="K44" s="223"/>
      <c r="L44" s="3"/>
    </row>
    <row r="45" spans="1:18" ht="18.600000000000001" customHeight="1" x14ac:dyDescent="0.25">
      <c r="A45" s="223"/>
      <c r="B45" s="223"/>
      <c r="C45" s="223"/>
      <c r="D45" s="223"/>
      <c r="E45" s="225"/>
      <c r="F45" s="225"/>
      <c r="G45" s="225"/>
      <c r="H45" s="225"/>
      <c r="I45" s="223"/>
      <c r="J45" s="223"/>
      <c r="K45" s="223"/>
      <c r="L45" s="3"/>
    </row>
    <row r="46" spans="1:18" x14ac:dyDescent="0.25">
      <c r="A46" s="3"/>
      <c r="B46" s="3"/>
      <c r="C46" s="3"/>
      <c r="D46" s="3"/>
      <c r="E46" s="3"/>
      <c r="F46" s="3"/>
      <c r="G46" s="3"/>
      <c r="H46" s="3"/>
      <c r="I46" s="3"/>
      <c r="J46" s="3"/>
      <c r="K46" s="3"/>
      <c r="L46" s="3"/>
    </row>
    <row r="47" spans="1:18" x14ac:dyDescent="0.25">
      <c r="A47" s="3"/>
      <c r="B47" s="3"/>
      <c r="C47" s="3"/>
      <c r="D47" s="3"/>
      <c r="E47" s="3"/>
      <c r="F47" s="3"/>
      <c r="G47" s="3"/>
      <c r="H47" s="3"/>
      <c r="I47" s="3"/>
      <c r="J47" s="3"/>
      <c r="K47" s="3"/>
      <c r="L47" s="3"/>
    </row>
  </sheetData>
  <mergeCells count="1">
    <mergeCell ref="A43:K45"/>
  </mergeCells>
  <pageMargins left="0.7" right="0.7" top="0.75" bottom="0.75" header="0.3" footer="0.3"/>
  <pageSetup scale="66" fitToWidth="0" orientation="landscape" r:id="rId1"/>
  <headerFooter>
    <oddFooter>&amp;C&amp;"Arial,Regular"&amp;P&amp;R&amp;"Arial,Regular"Rogers Communications Inc.
Supplemental Financial Information - Second Quarter 2017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302E043581B34E93C80F94048273E2" ma:contentTypeVersion="2" ma:contentTypeDescription="Create a new document." ma:contentTypeScope="" ma:versionID="74ccbaf423022df5737393891e2023c1">
  <xsd:schema xmlns:xsd="http://www.w3.org/2001/XMLSchema" xmlns:xs="http://www.w3.org/2001/XMLSchema" xmlns:p="http://schemas.microsoft.com/office/2006/metadata/properties" xmlns:ns2="84ff71c5-3098-453d-bfd1-1c601d3dbaa4" targetNamespace="http://schemas.microsoft.com/office/2006/metadata/properties" ma:root="true" ma:fieldsID="063dbf529117c5a57ab177258dff24fe" ns2:_="">
    <xsd:import namespace="84ff71c5-3098-453d-bfd1-1c601d3dbaa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ff71c5-3098-453d-bfd1-1c601d3dbaa4"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A2ECC7-391E-4055-BB4A-E25C078111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ff71c5-3098-453d-bfd1-1c601d3dba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775734-43C8-487E-968C-46180E9D8A86}">
  <ds:schemaRefs>
    <ds:schemaRef ds:uri="http://schemas.microsoft.com/office/2006/documentManagement/types"/>
    <ds:schemaRef ds:uri="84ff71c5-3098-453d-bfd1-1c601d3dbaa4"/>
    <ds:schemaRef ds:uri="http://purl.org/dc/elements/1.1/"/>
    <ds:schemaRef ds:uri="http://schemas.microsoft.com/office/2006/metadata/properties"/>
    <ds:schemaRef ds:uri="http://schemas.openxmlformats.org/package/2006/metadata/core-properties"/>
    <ds:schemaRef ds:uri="http://purl.org/dc/terms/"/>
    <ds:schemaRef ds:uri="http://purl.org/dc/dcmitype/"/>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81D5326F-C596-4D40-BDF4-51E3D1BE06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Cover</vt:lpstr>
      <vt:lpstr>Consolidated Financial Results</vt:lpstr>
      <vt:lpstr>Additional Information</vt:lpstr>
      <vt:lpstr>Free Cash Flow</vt:lpstr>
      <vt:lpstr>Adjusted Net Debt</vt:lpstr>
      <vt:lpstr>Balance Sheet</vt:lpstr>
      <vt:lpstr>Cash Flow</vt:lpstr>
      <vt:lpstr>Wireless</vt:lpstr>
      <vt:lpstr>Cable</vt:lpstr>
      <vt:lpstr>Business Solutions</vt:lpstr>
      <vt:lpstr>Media</vt:lpstr>
      <vt:lpstr>Key Performance Indicators</vt:lpstr>
      <vt:lpstr>Non-GAAP Measures</vt:lpstr>
      <vt:lpstr>'Additional Information'!Print_Area</vt:lpstr>
      <vt:lpstr>'Adjusted Net Debt'!Print_Area</vt:lpstr>
      <vt:lpstr>Cable!Print_Area</vt:lpstr>
      <vt:lpstr>'Cash Flow'!Print_Area</vt:lpstr>
      <vt:lpstr>'Consolidated Financial Results'!Print_Area</vt:lpstr>
      <vt:lpstr>Cover!Print_Area</vt:lpstr>
    </vt:vector>
  </TitlesOfParts>
  <Company>Workiva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RCI-06.30.2017-Supplemental</dc:title>
  <dc:creator>Workiva - Nicolle Yu</dc:creator>
  <cp:lastModifiedBy>Nicolle Yu</cp:lastModifiedBy>
  <cp:lastPrinted>2017-07-19T14:12:41Z</cp:lastPrinted>
  <dcterms:created xsi:type="dcterms:W3CDTF">2017-07-17T16:16:19Z</dcterms:created>
  <dcterms:modified xsi:type="dcterms:W3CDTF">2017-07-19T16:17:21Z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0x010100DA302E043581B34E93C80F94048273E2</vt:lpwstr>
  </property>
</Properties>
</file>